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5600" activeTab="0"/>
  </bookViews>
  <sheets>
    <sheet name="Sheet" sheetId="1" r:id="rId1"/>
  </sheets>
  <definedNames>
    <definedName name="_xlnm._FilterDatabase" localSheetId="0" hidden="1">'Sheet'!$B$2:$J$187</definedName>
  </definedNames>
  <calcPr fullCalcOnLoad="1"/>
</workbook>
</file>

<file path=xl/sharedStrings.xml><?xml version="1.0" encoding="utf-8"?>
<sst xmlns="http://schemas.openxmlformats.org/spreadsheetml/2006/main" count="947" uniqueCount="252">
  <si>
    <t>Интерактивные учебные пособия дошкольного, начального общего, основного общего, среднего общего образования. (ФГОС)</t>
  </si>
  <si>
    <t>№ п/п</t>
  </si>
  <si>
    <t>Уровень образования</t>
  </si>
  <si>
    <t>Серия</t>
  </si>
  <si>
    <t>Наименование продукта</t>
  </si>
  <si>
    <t>Предмет</t>
  </si>
  <si>
    <t>Класс</t>
  </si>
  <si>
    <t>EAN</t>
  </si>
  <si>
    <t>Цена, руб.</t>
  </si>
  <si>
    <t>Ссылка на описание, демо, видео</t>
  </si>
  <si>
    <t>Рег. № ПО в реестре Минкомсвязи РФ</t>
  </si>
  <si>
    <t>Дошкольное образование</t>
  </si>
  <si>
    <t>Говорящие картинки. Слушаем и повторяем</t>
  </si>
  <si>
    <t>5 - 7 лет</t>
  </si>
  <si>
    <t>Готовимся к школе. Азбука в играх.</t>
  </si>
  <si>
    <t>Готовимся к школе. Для интерактивных столов. Представления об окружающем мире.</t>
  </si>
  <si>
    <t>Готовимся к школе. Для интерактивных столов. Свойства и расположение предметов.</t>
  </si>
  <si>
    <t>Готовимся к школе. Для интерактивных столов. Цифры и счёт.</t>
  </si>
  <si>
    <t>Готовимся к школе. Развитие речи. Смотрим, слышим, говорим.</t>
  </si>
  <si>
    <t>Дошкольное образование. Готовимся к школе. Представления об окружающем мире</t>
  </si>
  <si>
    <t>Дошкольное образование. Готовимся к школе. Свойства и расположение предметов</t>
  </si>
  <si>
    <t>Дошкольное образование. Готовимся к школе. Цифры и счет</t>
  </si>
  <si>
    <t>Игры со словами. Развиваем речь</t>
  </si>
  <si>
    <t>Логогимнастика. Развитие и тренировка органов речи</t>
  </si>
  <si>
    <t>Развивающие игры. Комплексное развитие ребенка</t>
  </si>
  <si>
    <t>Ритмика. Музыкальные игры и упражнения</t>
  </si>
  <si>
    <t>Смотри и говори. Мой первый словарь</t>
  </si>
  <si>
    <t>На регистрации</t>
  </si>
  <si>
    <t>Шаг за шагом. Времена года</t>
  </si>
  <si>
    <t>Начальное образование</t>
  </si>
  <si>
    <t>Наглядная школа 1-4 классы</t>
  </si>
  <si>
    <t>Литературное чтение 1 класс. Устное народное творчество. Русские народные сказки. Литературные сказки. Поэтические страницы. Рассказы для детей</t>
  </si>
  <si>
    <t>Литературное чтение.</t>
  </si>
  <si>
    <t>1 класс</t>
  </si>
  <si>
    <t>Литературное чтение 2 класс. Поэтические страницы. Миниатюры. Рассказы для детей</t>
  </si>
  <si>
    <t>2 класс</t>
  </si>
  <si>
    <t>Литературное чтение 2 класс. Устное народное творчество. Былины. Богатырские сказки. Сказы</t>
  </si>
  <si>
    <t>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</t>
  </si>
  <si>
    <t>3 класс</t>
  </si>
  <si>
    <t>Литературное чтение 3 класс. Творчество народов мира. Басни. Поэтические страницы. Повесть</t>
  </si>
  <si>
    <t>Литературное чтение 4 класс. Книги Древней Руси. Страницы старины седой. Писатели и поэты XIX в</t>
  </si>
  <si>
    <t>4 класс</t>
  </si>
  <si>
    <t>Литературное чтение 4 класс. Писатели и поэты XX в. Поэтические страницы. Зарубежные писатели. Словари, справочники, энциклопедии</t>
  </si>
  <si>
    <t>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</t>
  </si>
  <si>
    <t>Математика</t>
  </si>
  <si>
    <t>Математика 2 класс. Геометрические фигуры и величины. Текстовые задачи. Пространственные отношения</t>
  </si>
  <si>
    <t>Математика 2 класс. Числа до 100. Числа и величины. Арифметические действия</t>
  </si>
  <si>
    <t>Математика 3 класс. Геометрические фигуры и величины. Текстовые задачи. Пространственные отношения</t>
  </si>
  <si>
    <t>Математика 3 класс. Числа до 1000. Числа и величины. Арифметические действия</t>
  </si>
  <si>
    <t>Математика 4 класс. Геометрические фигуры и величины. Текстовые задачи. Пространственные отношения</t>
  </si>
  <si>
    <t>Математика 4 класс. Числа до 1000000. Числа и величины. Арифметические действия</t>
  </si>
  <si>
    <t>ОБЖ. Здоровье человека. Правила поведения дома, на улице, на дороге, в лесу.</t>
  </si>
  <si>
    <t>Обж</t>
  </si>
  <si>
    <t>1, 2, 3, 4 классы</t>
  </si>
  <si>
    <t>Окружающий мир 1 класс. Человек и природа. Человек и общество. Правила безопасной жизни</t>
  </si>
  <si>
    <t>Окружающий мир</t>
  </si>
  <si>
    <t>Окружающий мир 2 класс. Человек и общество</t>
  </si>
  <si>
    <t>Окружающий мир 2 класс. Человек и природа</t>
  </si>
  <si>
    <t>Окружающий мир 3 класс. Человек и общество. Правила безопасной жизни</t>
  </si>
  <si>
    <t>Окружающий мир 3 класс. Человек и природа</t>
  </si>
  <si>
    <t>Окружающий мир 4 класс. История России</t>
  </si>
  <si>
    <t>Окружающий мир 4 класс. Человек и природа. Человек и общество</t>
  </si>
  <si>
    <t>Русский язык 1 класс. Звуки и буквы. Синтаксис. Состав слова. Орфография</t>
  </si>
  <si>
    <t>Русский язык</t>
  </si>
  <si>
    <t>Русский язык 2 класс. Синтаксис и пунктуация. Лексика. Состав слова. Части речи</t>
  </si>
  <si>
    <t>Русский язык 3 класс. Слово, текст, предложение. Состав слова. Орфография</t>
  </si>
  <si>
    <t>Русский язык 3 класс. Части речи. Лексика. Синтаксис и пунктуация</t>
  </si>
  <si>
    <t>Русский язык 4 класс. Звуки и буквы. Состав слова. Слово, текст, предложение. Синтаксис и пунктуация. Лексика</t>
  </si>
  <si>
    <t>Русский язык. 2 класс. Слово, текст, предложение. Звуки и буквы. Орфография</t>
  </si>
  <si>
    <t>Русский язык. 4 класс. Части речи. Орфография</t>
  </si>
  <si>
    <t>Технология. Работа с бумагой, природными материалами, тканью, пластилином. Конструирование.</t>
  </si>
  <si>
    <t>Технология</t>
  </si>
  <si>
    <t>Наглядная школа 1-4 классы. Сетевая версия</t>
  </si>
  <si>
    <t>Сетевая версия. 1 класс. Математика, Русский язык, Окружающий мир, Литературное чтение</t>
  </si>
  <si>
    <t>Литературное чтение, математика, окружающий мир, русский язык</t>
  </si>
  <si>
    <t>Сетевая версия. 2 класс. Математика, Русский язык, Окружающий мир, Литературное чтение</t>
  </si>
  <si>
    <t>Сетевая версия. 3 класс. Математика, Русский язык, Окружающий мир, Литературное чтение</t>
  </si>
  <si>
    <t>Сетевая версия. 4 класс. Математика, Русский язык, Окружающий мир, Литературное чтение</t>
  </si>
  <si>
    <t>Сетевая версия. Тесты. Литературное чтение 1 класс</t>
  </si>
  <si>
    <t>Сетевая версия. Тесты. Литературное чтение 2 класс</t>
  </si>
  <si>
    <t>Сетевая версия. Тесты. Литературное чтение 3 класс</t>
  </si>
  <si>
    <t>Сетевая версия. Тесты. Литературное чтение 4 класс</t>
  </si>
  <si>
    <t>Сетевая версия. Тесты. Математика 1 класс</t>
  </si>
  <si>
    <t>Сетевая версия. Тесты. Математика 2 класс</t>
  </si>
  <si>
    <t>Сетевая версия. Тесты. Математика 3 класс</t>
  </si>
  <si>
    <t>Сетевая версия. Тесты. Математика 4 класс</t>
  </si>
  <si>
    <t>Сетевая версия. ОБЖ Технология. 1-4 класс</t>
  </si>
  <si>
    <t>Обж, технология</t>
  </si>
  <si>
    <t>Сетевая версия. Тесты. Окружающий мир. 1 класс</t>
  </si>
  <si>
    <t>Сетевая версия. Тесты. Окружающий мир. 2 класс</t>
  </si>
  <si>
    <t>Сетевая версия. Тесты. Окружающий мир. 3 класс</t>
  </si>
  <si>
    <t>Сетевая версия. Тесты. Окружающий мир. 4 класс</t>
  </si>
  <si>
    <t>Сетевая версия. Тесты. Русский язык 1 класс</t>
  </si>
  <si>
    <t>Сетевая версия. Тесты. Русский язык 2 класс</t>
  </si>
  <si>
    <t>Сетевая версия. Тесты. Русский язык 3 класс</t>
  </si>
  <si>
    <t>Сетевая версия. Тесты. Русский язык 4 класс</t>
  </si>
  <si>
    <t>Среднее образование</t>
  </si>
  <si>
    <t>Интерактивные карты</t>
  </si>
  <si>
    <t>Интерактивные карты. География России. 8–9 классы. Географические регионы России. Европейская часть.</t>
  </si>
  <si>
    <t>География</t>
  </si>
  <si>
    <t>8, 9 классы</t>
  </si>
  <si>
    <t>Интерактивные карты. География России. 8–9 классы. Географические регионы России. Урал. Азиатская часть.</t>
  </si>
  <si>
    <t>Интерактивные карты. География России. 8–9 классы. Население и хозяйство России.</t>
  </si>
  <si>
    <t>Интерактивные карты. География России. 8–9 классы. Природа России. Исследования территории России. Часовые пояса.</t>
  </si>
  <si>
    <t>Интерактивные карты. География материков и океанов. 7 класс. Главные особенности природы Земли.</t>
  </si>
  <si>
    <t>7 класс</t>
  </si>
  <si>
    <t>Интерактивные карты. География материков и океанов. 7 класс. Мировой океан.</t>
  </si>
  <si>
    <t>Интерактивные карты. География материков и океанов. 7 класс. Северные материки.</t>
  </si>
  <si>
    <t>Интерактивные карты. География материков и океанов. 7 класс. Южные материки.</t>
  </si>
  <si>
    <t>Интерактивные карты. Начальный курс географии. 5–6 классы.</t>
  </si>
  <si>
    <t>5, 6 классы</t>
  </si>
  <si>
    <t>Интерактивные карты. Экономическая и социальная география мира. 10–11 классы. Общая характеристика мира.</t>
  </si>
  <si>
    <t>10, 11 классы</t>
  </si>
  <si>
    <t>Интерактивные карты. Экономическая и социальная география мира. 10–11 классы. Региональная характеристика мира.</t>
  </si>
  <si>
    <t>Интерактивные карты. Всеобщая история. 5 класс</t>
  </si>
  <si>
    <t>История</t>
  </si>
  <si>
    <t>5 класс</t>
  </si>
  <si>
    <t>Интерактивные карты. Всеобщая история. 6 класс</t>
  </si>
  <si>
    <t>6 класс</t>
  </si>
  <si>
    <t>Интерактивные карты. Всеобщая история. 7 класс</t>
  </si>
  <si>
    <t>Интерактивные карты. Всеобщая история. 8 класс</t>
  </si>
  <si>
    <t>8 класс</t>
  </si>
  <si>
    <t>Интерактивные карты. Всеобщая история. 9 класс</t>
  </si>
  <si>
    <t>9 класс</t>
  </si>
  <si>
    <t>Интерактивные карты. История России с древнейших времен до конца XVIв. 6 класс</t>
  </si>
  <si>
    <t>Интерактивные карты. История России. XIX в. 8 класс</t>
  </si>
  <si>
    <t>Интерактивные карты. История России. XVII – XVIII вв. 7 класс</t>
  </si>
  <si>
    <t>Интерактивные карты. История России. XX – начало XXI вв. 9 класс</t>
  </si>
  <si>
    <t>Лабораторные работы по физике</t>
  </si>
  <si>
    <t>Лабораторные работы по физике 7 класс. Сетевая версия</t>
  </si>
  <si>
    <t>Физика</t>
  </si>
  <si>
    <t>Лабораторные работы по физике 8 класс. Сетевая версия</t>
  </si>
  <si>
    <t>Лабораторные работы по физике 9 класс. Сетевая версия</t>
  </si>
  <si>
    <t>Медиа Коллекция</t>
  </si>
  <si>
    <t>Государственные символы России</t>
  </si>
  <si>
    <t>4, 5, 6, 7, 8, 9, 10, 11 классы</t>
  </si>
  <si>
    <t>Дни русской боевой славы. Борьба народов Древней Руси с иноземными захватчиками</t>
  </si>
  <si>
    <t>6, 7, 8, 9, 10, 11 классы</t>
  </si>
  <si>
    <t>Дни русской боевой славы. Борьба с иностранными интервентами. XVII век</t>
  </si>
  <si>
    <t>Дни русской боевой славы. Внешняя политика России во второй половине XVIII века. Военные кампании</t>
  </si>
  <si>
    <t>Дни русской боевой славы. Внешняя политика России второй половины XIX века. Военные кампании</t>
  </si>
  <si>
    <t>Дни русской боевой славы. Внешняя политика России первой половины XIX века. Военные кампании</t>
  </si>
  <si>
    <t>Дни русской боевой славы. На суше и на море. Важнейшие битвы Северной войны</t>
  </si>
  <si>
    <t>История СССР. 1922–1939 годы</t>
  </si>
  <si>
    <t>История СССР. Великая Отечественная война 1941 – 1945</t>
  </si>
  <si>
    <t>9, 10, 11 классы</t>
  </si>
  <si>
    <t>История СССР. Революционный кризис в России</t>
  </si>
  <si>
    <t>История русских царей. Александр I Николай I</t>
  </si>
  <si>
    <t>История русских царей. Первые Романовы</t>
  </si>
  <si>
    <t>История русских царей. Последние императоры России</t>
  </si>
  <si>
    <t>История русских царей. Цари Смутного времени</t>
  </si>
  <si>
    <t>История русских царей. Эпоха дворцовых переворотов</t>
  </si>
  <si>
    <t>Жизнь и творчество русских художников. Алексей Саврасов</t>
  </si>
  <si>
    <t>Мировая художественная культура</t>
  </si>
  <si>
    <t>Жизнь и творчество русских художников. Архип Куинджи</t>
  </si>
  <si>
    <t>Жизнь и творчество русских художников. Валентин Серов</t>
  </si>
  <si>
    <t>Жизнь и творчество русских художников. Виктор Васнецов</t>
  </si>
  <si>
    <t>Жизнь и творчество русских художников. Иван Шишкин</t>
  </si>
  <si>
    <t>Жизнь и творчество русских художников. Илья Репин</t>
  </si>
  <si>
    <t>Жизнь и творчество русских художников. Исаак Левитан</t>
  </si>
  <si>
    <t>Жизнь и творчество русских художников. Михаил Врубель</t>
  </si>
  <si>
    <t>Жизнь и творчество русских художников. Михаил Нестеров</t>
  </si>
  <si>
    <t>Жизнь и творчество русских художников. Николай Ге</t>
  </si>
  <si>
    <t>Наглядная школа</t>
  </si>
  <si>
    <t>Наглядная астрономия. Эволюция Вселенной.</t>
  </si>
  <si>
    <t>Астрономия</t>
  </si>
  <si>
    <t>Наглядная биология. 10 - 11 классы. Эволюционное учение</t>
  </si>
  <si>
    <t>Биология</t>
  </si>
  <si>
    <t>Наглядная биология. 6 класс. Растения. Грибы. Бактерии</t>
  </si>
  <si>
    <t>Наглядная биология. 7 класс. Животные</t>
  </si>
  <si>
    <t>Наглядная биология. 8 - 9 классы. Человек. Строение тела человека</t>
  </si>
  <si>
    <t>Наглядная биология. Введение в экологию</t>
  </si>
  <si>
    <t>9, 11 классы</t>
  </si>
  <si>
    <t>Наглядная биология. Растение - живой организм</t>
  </si>
  <si>
    <t>6, 7 классы</t>
  </si>
  <si>
    <t>Наглядная биология. Химия клетки. Вещества, клетки и ткани растений</t>
  </si>
  <si>
    <t>9, 10 классы</t>
  </si>
  <si>
    <t>Наглядная география. География России. Природа и население. 8 класс</t>
  </si>
  <si>
    <t>Наглядная география. География России. Хозяйство и географические районы. 9 класс</t>
  </si>
  <si>
    <t>Наглядная география. География материков и океанов. 7 класс</t>
  </si>
  <si>
    <t>Наглядная география. Начальный курс. 5 – 6 классы</t>
  </si>
  <si>
    <t>Наглядная география. Экономическая и социальная география зарубежных стран. 10-11 классы</t>
  </si>
  <si>
    <t>Наглядная информатика.</t>
  </si>
  <si>
    <t>Информатика</t>
  </si>
  <si>
    <t>5, 6, 7, 8, 9 классы</t>
  </si>
  <si>
    <t>Наглядная история. История России XIX века. 8 класс</t>
  </si>
  <si>
    <t>Наглядная история. История России XVII - XVIII веков. 7 класс</t>
  </si>
  <si>
    <t>Наглядная история. История России с древнейших времен до конца XVI века. 6 класс</t>
  </si>
  <si>
    <t>Наглядная история. История России. XX - начало XXI века. 9 класс</t>
  </si>
  <si>
    <t>Наглядная литература. 5 класс</t>
  </si>
  <si>
    <t>Литература</t>
  </si>
  <si>
    <t>Наглядная литература. 6 класс</t>
  </si>
  <si>
    <t>Наглядная литература. 7 класс</t>
  </si>
  <si>
    <t>Наглядная литература. 8 класс</t>
  </si>
  <si>
    <t>Наглядная литература. 9 класс</t>
  </si>
  <si>
    <t>Наглядная математика. 5 класс</t>
  </si>
  <si>
    <t>Наглядная математика. 6 класс</t>
  </si>
  <si>
    <t>Наглядная математика. Векторы</t>
  </si>
  <si>
    <t>7, 8, 9, 10, 11 классы</t>
  </si>
  <si>
    <t>Наглядная математика. Графики функций</t>
  </si>
  <si>
    <t>Наглядная математика. Многогранники. Тела вращения</t>
  </si>
  <si>
    <t>5, 6, 7, 8, 9, 10, 11 классы</t>
  </si>
  <si>
    <t>Наглядная математика. Многоугольники</t>
  </si>
  <si>
    <t>Наглядная математика. Производная и её применение</t>
  </si>
  <si>
    <t>10 класс</t>
  </si>
  <si>
    <t>Наглядная математика. Стереометрия</t>
  </si>
  <si>
    <t>Наглядная математика. Треугольники</t>
  </si>
  <si>
    <t>Наглядная математика. Тригонометрические функции, уравнения и неравенства</t>
  </si>
  <si>
    <t>8, 9, 10, 11 классы</t>
  </si>
  <si>
    <t>Наглядная математика. Уравнения и неравенства</t>
  </si>
  <si>
    <t>ОБЖ. Основы безопасности личности, общества, государства</t>
  </si>
  <si>
    <t>ОБЖ. Основы военной службы</t>
  </si>
  <si>
    <t>ОБЖ. Основы медицинских знаний и здорового образа жизни</t>
  </si>
  <si>
    <t>Наглядное обществознание. Человек. Общество. Политика и право. 10 класс</t>
  </si>
  <si>
    <t>Обществознание</t>
  </si>
  <si>
    <t>Наглядное обществознание. Экономика. 11 класс</t>
  </si>
  <si>
    <t>11 класс</t>
  </si>
  <si>
    <t>Наглядный русский язык. 5 класс</t>
  </si>
  <si>
    <t>Наглядный русский язык. 6 класс</t>
  </si>
  <si>
    <t>Наглядный русский язык. 7 класс</t>
  </si>
  <si>
    <t>Наглядный русский язык. 8 класс</t>
  </si>
  <si>
    <t>Наглядный русский язык. 9 класс</t>
  </si>
  <si>
    <t>ТЕХНОЛОГИЯ. Кройка и шитье</t>
  </si>
  <si>
    <t>ТЕХНОЛОГИЯ. Кулинария</t>
  </si>
  <si>
    <t>Наглядная физика. 7 класс</t>
  </si>
  <si>
    <t>Наглядная физика. 8 класс</t>
  </si>
  <si>
    <t>Наглядная физика. 9 класс</t>
  </si>
  <si>
    <t>Наглядная физика. Геометрическая и волновая оптика</t>
  </si>
  <si>
    <t>8, 9, 11 классы</t>
  </si>
  <si>
    <t>Наглядная физика. Квантовая физика</t>
  </si>
  <si>
    <t>Наглядная физика. Кинематика и динамика. Законы сохранения</t>
  </si>
  <si>
    <t>7, 9, 10 классы</t>
  </si>
  <si>
    <t>Наглядная физика. МКТ и термодинамика</t>
  </si>
  <si>
    <t>8, 10 классы</t>
  </si>
  <si>
    <t>Наглядная физика. Магнитное поле. Электромагнетизм</t>
  </si>
  <si>
    <t>Наглядная физика. Механические колебания и волны</t>
  </si>
  <si>
    <t>Наглядная физика. Постоянный ток</t>
  </si>
  <si>
    <t>Наглядная физика. Статика. СТО</t>
  </si>
  <si>
    <t>Наглядная физика. Электромагнитные волны</t>
  </si>
  <si>
    <t>Наглядная физика. Электростатика и электродинамика</t>
  </si>
  <si>
    <t>Наглядная физика. Ядерная физика</t>
  </si>
  <si>
    <t>Наглядная химия. 10 - 11 классы</t>
  </si>
  <si>
    <t>Химия</t>
  </si>
  <si>
    <t>Наглядная химия. 8 - 9 классы</t>
  </si>
  <si>
    <t>Наглядная химия. Инструктивные таблицы</t>
  </si>
  <si>
    <t>Наглядная химия. Металлы</t>
  </si>
  <si>
    <t>Наглядная химия. Начала химии. Основы химических знаний</t>
  </si>
  <si>
    <t>Наглядная химия. Неметаллы</t>
  </si>
  <si>
    <t>Наглядная химия. Органическая химия. Белки и нуклеиновые кислоты</t>
  </si>
  <si>
    <t>Наглядная химия. Растворы. Электролитическая диссоциация</t>
  </si>
  <si>
    <t>Наглядная химия. Строение вещества. Химические реакции</t>
  </si>
  <si>
    <t>Наглядная химия. Химическое производство. Металлургия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</si>
</sst>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0"/>
    </font>
    <font>
      <u val="single"/>
      <sz val="12"/>
      <color indexed="12"/>
      <name val="Calibri"/>
      <family val="0"/>
    </font>
    <font>
      <i/>
      <sz val="14"/>
      <color indexed="56"/>
      <name val="Calibri"/>
      <family val="0"/>
    </font>
    <font>
      <sz val="8"/>
      <name val="Tahoma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2426E"/>
      <name val="Calibri"/>
      <family val="0"/>
    </font>
    <font>
      <u val="single"/>
      <sz val="12"/>
      <color rgb="FF0000FF"/>
      <name val="Calibri"/>
      <family val="0"/>
    </font>
    <font>
      <i/>
      <sz val="14"/>
      <color rgb="FF02426E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0D9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>
      <alignment/>
      <protection/>
    </xf>
    <xf numFmtId="0" fontId="27" fillId="3" borderId="0">
      <alignment/>
      <protection/>
    </xf>
    <xf numFmtId="0" fontId="27" fillId="4" borderId="0">
      <alignment/>
      <protection/>
    </xf>
    <xf numFmtId="0" fontId="27" fillId="5" borderId="0">
      <alignment/>
      <protection/>
    </xf>
    <xf numFmtId="0" fontId="27" fillId="6" borderId="0">
      <alignment/>
      <protection/>
    </xf>
    <xf numFmtId="0" fontId="27" fillId="7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>
      <alignment/>
      <protection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7" fillId="33" borderId="10" xfId="33" applyFont="1" applyFill="1" applyBorder="1" applyAlignment="1">
      <alignment horizontal="center" vertical="center" wrapText="1"/>
      <protection/>
    </xf>
    <xf numFmtId="0" fontId="27" fillId="2" borderId="10" xfId="15" applyBorder="1" applyAlignment="1">
      <alignment horizontal="center" vertical="center" wrapText="1"/>
      <protection/>
    </xf>
    <xf numFmtId="0" fontId="2" fillId="2" borderId="10" xfId="15" applyFont="1" applyBorder="1" applyAlignment="1">
      <alignment horizontal="left" vertical="center" wrapText="1"/>
      <protection/>
    </xf>
    <xf numFmtId="1" fontId="27" fillId="2" borderId="10" xfId="15" applyNumberFormat="1" applyBorder="1" applyAlignment="1">
      <alignment horizontal="center" vertical="center" wrapText="1"/>
      <protection/>
    </xf>
    <xf numFmtId="0" fontId="48" fillId="2" borderId="10" xfId="15" applyFont="1" applyBorder="1" applyAlignment="1">
      <alignment horizontal="center" vertical="center" wrapText="1"/>
      <protection/>
    </xf>
    <xf numFmtId="0" fontId="27" fillId="7" borderId="10" xfId="20" applyBorder="1" applyAlignment="1">
      <alignment horizontal="center" vertical="center" wrapText="1"/>
      <protection/>
    </xf>
    <xf numFmtId="0" fontId="2" fillId="7" borderId="10" xfId="20" applyFont="1" applyBorder="1" applyAlignment="1">
      <alignment horizontal="left" vertical="center" wrapText="1"/>
      <protection/>
    </xf>
    <xf numFmtId="1" fontId="27" fillId="7" borderId="10" xfId="20" applyNumberFormat="1" applyBorder="1" applyAlignment="1">
      <alignment horizontal="center" vertical="center" wrapText="1"/>
      <protection/>
    </xf>
    <xf numFmtId="0" fontId="48" fillId="7" borderId="10" xfId="20" applyFont="1" applyBorder="1" applyAlignment="1">
      <alignment horizontal="center" vertical="center" wrapText="1"/>
      <protection/>
    </xf>
    <xf numFmtId="0" fontId="27" fillId="13" borderId="10" xfId="26" applyBorder="1" applyAlignment="1">
      <alignment horizontal="center" vertical="center" wrapText="1"/>
      <protection/>
    </xf>
    <xf numFmtId="0" fontId="2" fillId="13" borderId="10" xfId="26" applyFont="1" applyBorder="1" applyAlignment="1">
      <alignment horizontal="left" vertical="center" wrapText="1"/>
      <protection/>
    </xf>
    <xf numFmtId="1" fontId="27" fillId="13" borderId="10" xfId="26" applyNumberFormat="1" applyBorder="1" applyAlignment="1">
      <alignment horizontal="center" vertical="center" wrapText="1"/>
      <protection/>
    </xf>
    <xf numFmtId="0" fontId="48" fillId="13" borderId="10" xfId="26" applyFont="1" applyBorder="1" applyAlignment="1">
      <alignment horizontal="center" vertical="center" wrapText="1"/>
      <protection/>
    </xf>
    <xf numFmtId="0" fontId="27" fillId="3" borderId="10" xfId="16" applyBorder="1" applyAlignment="1">
      <alignment horizontal="center" vertical="center" wrapText="1"/>
      <protection/>
    </xf>
    <xf numFmtId="0" fontId="2" fillId="3" borderId="10" xfId="16" applyFont="1" applyBorder="1" applyAlignment="1">
      <alignment horizontal="left" vertical="center" wrapText="1"/>
      <protection/>
    </xf>
    <xf numFmtId="1" fontId="27" fillId="3" borderId="10" xfId="16" applyNumberFormat="1" applyBorder="1" applyAlignment="1">
      <alignment horizontal="center" vertical="center" wrapText="1"/>
      <protection/>
    </xf>
    <xf numFmtId="0" fontId="48" fillId="3" borderId="10" xfId="16" applyFont="1" applyBorder="1" applyAlignment="1">
      <alignment horizontal="center" vertical="center" wrapText="1"/>
      <protection/>
    </xf>
    <xf numFmtId="0" fontId="27" fillId="4" borderId="10" xfId="17" applyBorder="1" applyAlignment="1">
      <alignment horizontal="center" vertical="center" wrapText="1"/>
      <protection/>
    </xf>
    <xf numFmtId="0" fontId="2" fillId="4" borderId="10" xfId="17" applyFont="1" applyBorder="1" applyAlignment="1">
      <alignment horizontal="left" vertical="center" wrapText="1"/>
      <protection/>
    </xf>
    <xf numFmtId="1" fontId="27" fillId="4" borderId="10" xfId="17" applyNumberFormat="1" applyBorder="1" applyAlignment="1">
      <alignment horizontal="center" vertical="center" wrapText="1"/>
      <protection/>
    </xf>
    <xf numFmtId="0" fontId="48" fillId="4" borderId="10" xfId="17" applyFont="1" applyBorder="1" applyAlignment="1">
      <alignment horizontal="center" vertical="center" wrapText="1"/>
      <protection/>
    </xf>
    <xf numFmtId="0" fontId="27" fillId="5" borderId="10" xfId="18" applyBorder="1" applyAlignment="1">
      <alignment horizontal="center" vertical="center" wrapText="1"/>
      <protection/>
    </xf>
    <xf numFmtId="0" fontId="2" fillId="5" borderId="10" xfId="18" applyFont="1" applyBorder="1" applyAlignment="1">
      <alignment horizontal="left" vertical="center" wrapText="1"/>
      <protection/>
    </xf>
    <xf numFmtId="1" fontId="27" fillId="5" borderId="10" xfId="18" applyNumberFormat="1" applyBorder="1" applyAlignment="1">
      <alignment horizontal="center" vertical="center" wrapText="1"/>
      <protection/>
    </xf>
    <xf numFmtId="0" fontId="48" fillId="5" borderId="10" xfId="18" applyFont="1" applyBorder="1" applyAlignment="1">
      <alignment horizontal="center" vertical="center" wrapText="1"/>
      <protection/>
    </xf>
    <xf numFmtId="0" fontId="27" fillId="6" borderId="10" xfId="19" applyBorder="1" applyAlignment="1">
      <alignment horizontal="center" vertical="center" wrapText="1"/>
      <protection/>
    </xf>
    <xf numFmtId="0" fontId="2" fillId="6" borderId="10" xfId="19" applyFont="1" applyBorder="1" applyAlignment="1">
      <alignment horizontal="left" vertical="center" wrapText="1"/>
      <protection/>
    </xf>
    <xf numFmtId="1" fontId="27" fillId="6" borderId="10" xfId="19" applyNumberFormat="1" applyBorder="1" applyAlignment="1">
      <alignment horizontal="center" vertical="center" wrapText="1"/>
      <protection/>
    </xf>
    <xf numFmtId="0" fontId="48" fillId="6" borderId="10" xfId="19" applyFont="1" applyBorder="1" applyAlignment="1">
      <alignment horizontal="center" vertical="center" wrapText="1"/>
      <protection/>
    </xf>
    <xf numFmtId="0" fontId="33" fillId="2" borderId="10" xfId="42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 indent="5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pane ySplit="3" topLeftCell="A94" activePane="bottomLeft" state="frozen"/>
      <selection pane="topLeft" activeCell="A1" sqref="A1"/>
      <selection pane="bottomLeft" activeCell="I100" sqref="I100"/>
    </sheetView>
  </sheetViews>
  <sheetFormatPr defaultColWidth="9.140625" defaultRowHeight="15"/>
  <cols>
    <col min="1" max="1" width="5.00390625" style="0" customWidth="1"/>
    <col min="2" max="2" width="24.00390625" style="0" customWidth="1"/>
    <col min="3" max="3" width="18.00390625" style="0" customWidth="1"/>
    <col min="4" max="4" width="75.00390625" style="0" customWidth="1"/>
    <col min="5" max="5" width="18.00390625" style="0" customWidth="1"/>
    <col min="6" max="6" width="15.00390625" style="0" customWidth="1"/>
    <col min="7" max="7" width="18.00390625" style="0" customWidth="1"/>
    <col min="8" max="8" width="15.00390625" style="0" customWidth="1"/>
    <col min="9" max="10" width="24.00390625" style="0" customWidth="1"/>
  </cols>
  <sheetData>
    <row r="1" spans="1:10" ht="69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9.75" customHeight="1">
      <c r="A3" s="2">
        <v>1</v>
      </c>
      <c r="B3" s="2" t="s">
        <v>11</v>
      </c>
      <c r="C3" s="2" t="s">
        <v>11</v>
      </c>
      <c r="D3" s="3" t="s">
        <v>12</v>
      </c>
      <c r="E3" s="2" t="s">
        <v>11</v>
      </c>
      <c r="F3" s="2" t="s">
        <v>13</v>
      </c>
      <c r="G3" s="4">
        <v>4640008177890</v>
      </c>
      <c r="H3" s="2">
        <v>6900</v>
      </c>
      <c r="I3" s="5" t="str">
        <f>HYPERLINK("http://examen-media.ru/products/175","Описание")</f>
        <v>Описание</v>
      </c>
      <c r="J3" s="5" t="str">
        <f>HYPERLINK("https://reestr.minsvyaz.ru/reestr/159461/?sphrase_id=225195","5823")</f>
        <v>5823</v>
      </c>
    </row>
    <row r="4" spans="1:10" ht="31.5">
      <c r="A4" s="2">
        <v>2</v>
      </c>
      <c r="B4" s="2" t="s">
        <v>11</v>
      </c>
      <c r="C4" s="2" t="s">
        <v>11</v>
      </c>
      <c r="D4" s="3" t="s">
        <v>14</v>
      </c>
      <c r="E4" s="2" t="s">
        <v>11</v>
      </c>
      <c r="F4" s="2" t="s">
        <v>13</v>
      </c>
      <c r="G4" s="4">
        <v>4640008177135</v>
      </c>
      <c r="H4" s="2">
        <v>6900</v>
      </c>
      <c r="I4" s="5" t="str">
        <f>HYPERLINK("http://examen-media.ru/products/166","Описание")</f>
        <v>Описание</v>
      </c>
      <c r="J4" s="5" t="str">
        <f>HYPERLINK("https://reestr.minsvyaz.ru/reestr/127961/?sphrase_id=225191","4520")</f>
        <v>4520</v>
      </c>
    </row>
    <row r="5" spans="1:10" ht="31.5">
      <c r="A5" s="2">
        <v>3</v>
      </c>
      <c r="B5" s="2" t="s">
        <v>11</v>
      </c>
      <c r="C5" s="2" t="s">
        <v>11</v>
      </c>
      <c r="D5" s="3" t="s">
        <v>15</v>
      </c>
      <c r="E5" s="2" t="s">
        <v>11</v>
      </c>
      <c r="F5" s="2" t="s">
        <v>13</v>
      </c>
      <c r="G5" s="4">
        <v>4640008175131</v>
      </c>
      <c r="H5" s="2">
        <v>6900</v>
      </c>
      <c r="I5" s="5" t="str">
        <f>HYPERLINK("http://examen-media.ru/products/152","Описание")</f>
        <v>Описание</v>
      </c>
      <c r="J5" s="5" t="str">
        <f>HYPERLINK("https://reestr.minsvyaz.ru/reestr/96516/?sphrase_id=225177","2353")</f>
        <v>2353</v>
      </c>
    </row>
    <row r="6" spans="1:10" ht="31.5">
      <c r="A6" s="2">
        <v>4</v>
      </c>
      <c r="B6" s="2" t="s">
        <v>11</v>
      </c>
      <c r="C6" s="2" t="s">
        <v>11</v>
      </c>
      <c r="D6" s="3" t="s">
        <v>16</v>
      </c>
      <c r="E6" s="2" t="s">
        <v>11</v>
      </c>
      <c r="F6" s="2" t="s">
        <v>13</v>
      </c>
      <c r="G6" s="4">
        <v>4640008175117</v>
      </c>
      <c r="H6" s="2">
        <v>6900</v>
      </c>
      <c r="I6" s="5" t="str">
        <f>HYPERLINK("http://examen-media.ru/products/153","Описание")</f>
        <v>Описание</v>
      </c>
      <c r="J6" s="5" t="str">
        <f>HYPERLINK("https://reestr.minsvyaz.ru/reestr/96514/?sphrase_id=225178","2351")</f>
        <v>2351</v>
      </c>
    </row>
    <row r="7" spans="1:10" ht="31.5">
      <c r="A7" s="2">
        <v>5</v>
      </c>
      <c r="B7" s="2" t="s">
        <v>11</v>
      </c>
      <c r="C7" s="2" t="s">
        <v>11</v>
      </c>
      <c r="D7" s="3" t="s">
        <v>17</v>
      </c>
      <c r="E7" s="2" t="s">
        <v>11</v>
      </c>
      <c r="F7" s="2" t="s">
        <v>13</v>
      </c>
      <c r="G7" s="4">
        <v>4640008175124</v>
      </c>
      <c r="H7" s="2">
        <v>6900</v>
      </c>
      <c r="I7" s="5" t="str">
        <f>HYPERLINK("http://examen-media.ru/products/154","Описание")</f>
        <v>Описание</v>
      </c>
      <c r="J7" s="5" t="str">
        <f>HYPERLINK("https://reestr.minsvyaz.ru/reestr/96525/?sphrase_id=225179","2362")</f>
        <v>2362</v>
      </c>
    </row>
    <row r="8" spans="1:10" ht="31.5">
      <c r="A8" s="2">
        <v>6</v>
      </c>
      <c r="B8" s="2" t="s">
        <v>11</v>
      </c>
      <c r="C8" s="2" t="s">
        <v>11</v>
      </c>
      <c r="D8" s="3" t="s">
        <v>18</v>
      </c>
      <c r="E8" s="2" t="s">
        <v>11</v>
      </c>
      <c r="F8" s="2" t="s">
        <v>13</v>
      </c>
      <c r="G8" s="4">
        <v>4640008177142</v>
      </c>
      <c r="H8" s="2">
        <v>6900</v>
      </c>
      <c r="I8" s="5" t="str">
        <f>HYPERLINK("http://examen-media.ru/products/167","Описание")</f>
        <v>Описание</v>
      </c>
      <c r="J8" s="5" t="str">
        <f>HYPERLINK("https://reestr.minsvyaz.ru/reestr/127962/?sphrase_id=225192","4521")</f>
        <v>4521</v>
      </c>
    </row>
    <row r="9" spans="1:10" ht="31.5">
      <c r="A9" s="2">
        <v>7</v>
      </c>
      <c r="B9" s="2" t="s">
        <v>11</v>
      </c>
      <c r="C9" s="2" t="s">
        <v>11</v>
      </c>
      <c r="D9" s="3" t="s">
        <v>19</v>
      </c>
      <c r="E9" s="2" t="s">
        <v>11</v>
      </c>
      <c r="F9" s="2" t="s">
        <v>13</v>
      </c>
      <c r="G9" s="4">
        <v>4640008175094</v>
      </c>
      <c r="H9" s="2">
        <v>6900</v>
      </c>
      <c r="I9" s="5" t="str">
        <f>HYPERLINK("http://examen-media.ru/products/138","Описание")</f>
        <v>Описание</v>
      </c>
      <c r="J9" s="5" t="str">
        <f>HYPERLINK("https://reestr.minsvyaz.ru/reestr/89450/?sphrase_id=225162","1846")</f>
        <v>1846</v>
      </c>
    </row>
    <row r="10" spans="1:10" ht="31.5">
      <c r="A10" s="2">
        <v>8</v>
      </c>
      <c r="B10" s="2" t="s">
        <v>11</v>
      </c>
      <c r="C10" s="2" t="s">
        <v>11</v>
      </c>
      <c r="D10" s="3" t="s">
        <v>20</v>
      </c>
      <c r="E10" s="2" t="s">
        <v>11</v>
      </c>
      <c r="F10" s="2" t="s">
        <v>13</v>
      </c>
      <c r="G10" s="4">
        <v>4640008175070</v>
      </c>
      <c r="H10" s="2">
        <v>6900</v>
      </c>
      <c r="I10" s="5" t="str">
        <f>HYPERLINK("http://examen-media.ru/products/136","Описание")</f>
        <v>Описание</v>
      </c>
      <c r="J10" s="5" t="str">
        <f>HYPERLINK("https://reestr.minsvyaz.ru/reestr/89449/?sphrase_id=225160","1845")</f>
        <v>1845</v>
      </c>
    </row>
    <row r="11" spans="1:10" ht="31.5">
      <c r="A11" s="2">
        <v>9</v>
      </c>
      <c r="B11" s="2" t="s">
        <v>11</v>
      </c>
      <c r="C11" s="2" t="s">
        <v>11</v>
      </c>
      <c r="D11" s="3" t="s">
        <v>21</v>
      </c>
      <c r="E11" s="2" t="s">
        <v>11</v>
      </c>
      <c r="F11" s="2" t="s">
        <v>13</v>
      </c>
      <c r="G11" s="4">
        <v>4640008175087</v>
      </c>
      <c r="H11" s="2">
        <v>6900</v>
      </c>
      <c r="I11" s="5" t="str">
        <f>HYPERLINK("http://examen-media.ru/products/137","Описание")</f>
        <v>Описание</v>
      </c>
      <c r="J11" s="5" t="str">
        <f>HYPERLINK("https://reestr.minsvyaz.ru/reestr/89448/?sphrase_id=225161","1844")</f>
        <v>1844</v>
      </c>
    </row>
    <row r="12" spans="1:10" ht="31.5">
      <c r="A12" s="2">
        <v>10</v>
      </c>
      <c r="B12" s="2" t="s">
        <v>11</v>
      </c>
      <c r="C12" s="2" t="s">
        <v>11</v>
      </c>
      <c r="D12" s="3" t="s">
        <v>22</v>
      </c>
      <c r="E12" s="2" t="s">
        <v>11</v>
      </c>
      <c r="F12" s="2" t="s">
        <v>13</v>
      </c>
      <c r="G12" s="4">
        <v>4640008177937</v>
      </c>
      <c r="H12" s="2">
        <v>6900</v>
      </c>
      <c r="I12" s="5" t="str">
        <f>HYPERLINK("http://examen-media.ru/products/177","Описание")</f>
        <v>Описание</v>
      </c>
      <c r="J12" s="5" t="str">
        <f>HYPERLINK("https://reestr.minsvyaz.ru/reestr/159465/?sphrase_id=225197","5827")</f>
        <v>5827</v>
      </c>
    </row>
    <row r="13" spans="1:10" ht="31.5">
      <c r="A13" s="2">
        <v>11</v>
      </c>
      <c r="B13" s="2" t="s">
        <v>11</v>
      </c>
      <c r="C13" s="2" t="s">
        <v>11</v>
      </c>
      <c r="D13" s="3" t="s">
        <v>23</v>
      </c>
      <c r="E13" s="2" t="s">
        <v>11</v>
      </c>
      <c r="F13" s="2" t="s">
        <v>13</v>
      </c>
      <c r="G13" s="4">
        <v>4640008177906</v>
      </c>
      <c r="H13" s="2">
        <v>6900</v>
      </c>
      <c r="I13" s="5" t="str">
        <f>HYPERLINK("http://examen-media.ru/products/176","Описание")</f>
        <v>Описание</v>
      </c>
      <c r="J13" s="5" t="str">
        <f>HYPERLINK("https://reestr.minsvyaz.ru/reestr/159466/?sphrase_id=225196","5828")</f>
        <v>5828</v>
      </c>
    </row>
    <row r="14" spans="1:10" ht="31.5">
      <c r="A14" s="2">
        <v>12</v>
      </c>
      <c r="B14" s="2" t="s">
        <v>11</v>
      </c>
      <c r="C14" s="2" t="s">
        <v>11</v>
      </c>
      <c r="D14" s="3" t="s">
        <v>24</v>
      </c>
      <c r="E14" s="2" t="s">
        <v>11</v>
      </c>
      <c r="F14" s="2" t="s">
        <v>13</v>
      </c>
      <c r="G14" s="4">
        <v>4640008177951</v>
      </c>
      <c r="H14" s="2">
        <v>6900</v>
      </c>
      <c r="I14" s="5" t="str">
        <f>HYPERLINK("http://examen-media.ru/products/201","Описание")</f>
        <v>Описание</v>
      </c>
      <c r="J14" s="5" t="str">
        <f>HYPERLINK("https://reestr.minsvyaz.ru/reestr/159462/?sphrase_id=225199","5824")</f>
        <v>5824</v>
      </c>
    </row>
    <row r="15" spans="1:10" ht="31.5">
      <c r="A15" s="2">
        <v>13</v>
      </c>
      <c r="B15" s="2" t="s">
        <v>11</v>
      </c>
      <c r="C15" s="2" t="s">
        <v>11</v>
      </c>
      <c r="D15" s="3" t="s">
        <v>25</v>
      </c>
      <c r="E15" s="2" t="s">
        <v>11</v>
      </c>
      <c r="F15" s="2" t="s">
        <v>13</v>
      </c>
      <c r="G15" s="4">
        <v>4640008177944</v>
      </c>
      <c r="H15" s="2">
        <v>6900</v>
      </c>
      <c r="I15" s="5" t="str">
        <f>HYPERLINK("http://examen-media.ru/products/200","Описание")</f>
        <v>Описание</v>
      </c>
      <c r="J15" s="30" t="str">
        <f>HYPERLINK("https://reestr.minsvyaz.ru/reestr/159464/?sphrase_id=225198","5826")</f>
        <v>5826</v>
      </c>
    </row>
    <row r="16" spans="1:10" ht="31.5">
      <c r="A16" s="2">
        <v>14</v>
      </c>
      <c r="B16" s="2" t="s">
        <v>11</v>
      </c>
      <c r="C16" s="2" t="s">
        <v>11</v>
      </c>
      <c r="D16" s="3" t="s">
        <v>26</v>
      </c>
      <c r="E16" s="2" t="s">
        <v>11</v>
      </c>
      <c r="F16" s="2" t="s">
        <v>13</v>
      </c>
      <c r="G16" s="4">
        <v>4640008177913</v>
      </c>
      <c r="H16" s="2">
        <v>6900</v>
      </c>
      <c r="I16" s="5" t="str">
        <f>HYPERLINK("http://examen-media.ru/products/251","Описание")</f>
        <v>Описание</v>
      </c>
      <c r="J16" s="30" t="str">
        <f>HYPERLINK("https://reestr.minsvyaz.ru/reestr/159463/","5825")</f>
        <v>5825</v>
      </c>
    </row>
    <row r="17" spans="1:10" ht="31.5">
      <c r="A17" s="2">
        <v>15</v>
      </c>
      <c r="B17" s="2" t="s">
        <v>11</v>
      </c>
      <c r="C17" s="2" t="s">
        <v>11</v>
      </c>
      <c r="D17" s="3" t="s">
        <v>28</v>
      </c>
      <c r="E17" s="2" t="s">
        <v>11</v>
      </c>
      <c r="F17" s="2" t="s">
        <v>13</v>
      </c>
      <c r="G17" s="4">
        <v>4640008177920</v>
      </c>
      <c r="H17" s="2">
        <v>6900</v>
      </c>
      <c r="I17" s="5" t="str">
        <f>HYPERLINK("http://examen-media.ru/products/198","Описание")</f>
        <v>Описание</v>
      </c>
      <c r="J17" s="30" t="str">
        <f>HYPERLINK("https://reestr.minsvyaz.ru/reestr/162663/","5928")</f>
        <v>5928</v>
      </c>
    </row>
    <row r="18" spans="1:10" ht="47.25">
      <c r="A18" s="6">
        <v>16</v>
      </c>
      <c r="B18" s="6" t="s">
        <v>29</v>
      </c>
      <c r="C18" s="6" t="s">
        <v>30</v>
      </c>
      <c r="D18" s="7" t="s">
        <v>31</v>
      </c>
      <c r="E18" s="6" t="s">
        <v>32</v>
      </c>
      <c r="F18" s="6" t="s">
        <v>33</v>
      </c>
      <c r="G18" s="8">
        <v>4640008176237</v>
      </c>
      <c r="H18" s="6">
        <v>6000</v>
      </c>
      <c r="I18" s="9" t="str">
        <f>HYPERLINK("http://examen-media.ru/products/42","Описание")</f>
        <v>Описание</v>
      </c>
      <c r="J18" s="9" t="str">
        <f>HYPERLINK("https://reestr.minsvyaz.ru/reestr/77565/?sphrase_id=225074","1046")</f>
        <v>1046</v>
      </c>
    </row>
    <row r="19" spans="1:10" ht="47.25">
      <c r="A19" s="6">
        <v>17</v>
      </c>
      <c r="B19" s="6" t="s">
        <v>29</v>
      </c>
      <c r="C19" s="6" t="s">
        <v>30</v>
      </c>
      <c r="D19" s="7" t="s">
        <v>34</v>
      </c>
      <c r="E19" s="6" t="s">
        <v>32</v>
      </c>
      <c r="F19" s="6" t="s">
        <v>35</v>
      </c>
      <c r="G19" s="8">
        <v>4640008176251</v>
      </c>
      <c r="H19" s="6">
        <v>6000</v>
      </c>
      <c r="I19" s="9" t="str">
        <f>HYPERLINK("http://examen-media.ru/products/44","Описание")</f>
        <v>Описание</v>
      </c>
      <c r="J19" s="9" t="str">
        <f>HYPERLINK("https://reestr.minsvyaz.ru/reestr/77550/?sphrase_id=225076","1031")</f>
        <v>1031</v>
      </c>
    </row>
    <row r="20" spans="1:10" ht="47.25">
      <c r="A20" s="6">
        <v>18</v>
      </c>
      <c r="B20" s="6" t="s">
        <v>29</v>
      </c>
      <c r="C20" s="6" t="s">
        <v>30</v>
      </c>
      <c r="D20" s="7" t="s">
        <v>36</v>
      </c>
      <c r="E20" s="6" t="s">
        <v>32</v>
      </c>
      <c r="F20" s="6" t="s">
        <v>35</v>
      </c>
      <c r="G20" s="8">
        <v>4640008176244</v>
      </c>
      <c r="H20" s="6">
        <v>6000</v>
      </c>
      <c r="I20" s="9" t="str">
        <f>HYPERLINK("http://examen-media.ru/products/43","Описание")</f>
        <v>Описание</v>
      </c>
      <c r="J20" s="9" t="str">
        <f>HYPERLINK("https://reestr.minsvyaz.ru/reestr/77563/?sphrase_id=225075","1044")</f>
        <v>1044</v>
      </c>
    </row>
    <row r="21" spans="1:10" ht="47.25">
      <c r="A21" s="6">
        <v>19</v>
      </c>
      <c r="B21" s="6" t="s">
        <v>29</v>
      </c>
      <c r="C21" s="6" t="s">
        <v>30</v>
      </c>
      <c r="D21" s="7" t="s">
        <v>37</v>
      </c>
      <c r="E21" s="6" t="s">
        <v>32</v>
      </c>
      <c r="F21" s="6" t="s">
        <v>38</v>
      </c>
      <c r="G21" s="8">
        <v>4640008176275</v>
      </c>
      <c r="H21" s="6">
        <v>6000</v>
      </c>
      <c r="I21" s="9" t="str">
        <f>HYPERLINK("http://examen-media.ru/products/46","Описание")</f>
        <v>Описание</v>
      </c>
      <c r="J21" s="9" t="str">
        <f>HYPERLINK("https://reestr.minsvyaz.ru/reestr/77564/?sphrase_id=225078","1045")</f>
        <v>1045</v>
      </c>
    </row>
    <row r="22" spans="1:10" ht="47.25">
      <c r="A22" s="6">
        <v>20</v>
      </c>
      <c r="B22" s="6" t="s">
        <v>29</v>
      </c>
      <c r="C22" s="6" t="s">
        <v>30</v>
      </c>
      <c r="D22" s="7" t="s">
        <v>39</v>
      </c>
      <c r="E22" s="6" t="s">
        <v>32</v>
      </c>
      <c r="F22" s="6" t="s">
        <v>38</v>
      </c>
      <c r="G22" s="8">
        <v>4640008176268</v>
      </c>
      <c r="H22" s="6">
        <v>6000</v>
      </c>
      <c r="I22" s="9" t="str">
        <f>HYPERLINK("http://examen-media.ru/products/45","Описание")</f>
        <v>Описание</v>
      </c>
      <c r="J22" s="9" t="str">
        <f>HYPERLINK("https://reestr.minsvyaz.ru/reestr/77553/?sphrase_id=225077","1034")</f>
        <v>1034</v>
      </c>
    </row>
    <row r="23" spans="1:10" ht="47.25">
      <c r="A23" s="6">
        <v>21</v>
      </c>
      <c r="B23" s="6" t="s">
        <v>29</v>
      </c>
      <c r="C23" s="6" t="s">
        <v>30</v>
      </c>
      <c r="D23" s="7" t="s">
        <v>40</v>
      </c>
      <c r="E23" s="6" t="s">
        <v>32</v>
      </c>
      <c r="F23" s="6" t="s">
        <v>41</v>
      </c>
      <c r="G23" s="8">
        <v>4640008176282</v>
      </c>
      <c r="H23" s="6">
        <v>6000</v>
      </c>
      <c r="I23" s="9" t="str">
        <f>HYPERLINK("http://examen-media.ru/products/47","Описание")</f>
        <v>Описание</v>
      </c>
      <c r="J23" s="9" t="str">
        <f>HYPERLINK("https://reestr.minsvyaz.ru/reestr/77557/?sphrase_id=225079","1038")</f>
        <v>1038</v>
      </c>
    </row>
    <row r="24" spans="1:10" ht="47.25">
      <c r="A24" s="6">
        <v>22</v>
      </c>
      <c r="B24" s="6" t="s">
        <v>29</v>
      </c>
      <c r="C24" s="6" t="s">
        <v>30</v>
      </c>
      <c r="D24" s="7" t="s">
        <v>42</v>
      </c>
      <c r="E24" s="6" t="s">
        <v>32</v>
      </c>
      <c r="F24" s="6" t="s">
        <v>41</v>
      </c>
      <c r="G24" s="8">
        <v>4640008176299</v>
      </c>
      <c r="H24" s="6">
        <v>6000</v>
      </c>
      <c r="I24" s="9" t="str">
        <f>HYPERLINK("http://examen-media.ru/products/48","Описание")</f>
        <v>Описание</v>
      </c>
      <c r="J24" s="9" t="str">
        <f>HYPERLINK("https://reestr.minsvyaz.ru/reestr/77552/?sphrase_id=225080","1033")</f>
        <v>1033</v>
      </c>
    </row>
    <row r="25" spans="1:10" ht="47.25">
      <c r="A25" s="6">
        <v>23</v>
      </c>
      <c r="B25" s="6" t="s">
        <v>29</v>
      </c>
      <c r="C25" s="6" t="s">
        <v>30</v>
      </c>
      <c r="D25" s="7" t="s">
        <v>43</v>
      </c>
      <c r="E25" s="6" t="s">
        <v>44</v>
      </c>
      <c r="F25" s="6" t="s">
        <v>33</v>
      </c>
      <c r="G25" s="8">
        <v>4640008172505</v>
      </c>
      <c r="H25" s="6">
        <v>6000</v>
      </c>
      <c r="I25" s="9" t="str">
        <f>HYPERLINK("http://examen-media.ru/products/28","Описание")</f>
        <v>Описание</v>
      </c>
      <c r="J25" s="9" t="str">
        <f>HYPERLINK("https://reestr.minsvyaz.ru/reestr/77556/?sphrase_id=225060","1037")</f>
        <v>1037</v>
      </c>
    </row>
    <row r="26" spans="1:10" ht="47.25">
      <c r="A26" s="6">
        <v>24</v>
      </c>
      <c r="B26" s="6" t="s">
        <v>29</v>
      </c>
      <c r="C26" s="6" t="s">
        <v>30</v>
      </c>
      <c r="D26" s="7" t="s">
        <v>45</v>
      </c>
      <c r="E26" s="6" t="s">
        <v>44</v>
      </c>
      <c r="F26" s="6" t="s">
        <v>35</v>
      </c>
      <c r="G26" s="8">
        <v>4640008176114</v>
      </c>
      <c r="H26" s="6">
        <v>6000</v>
      </c>
      <c r="I26" s="9" t="str">
        <f>HYPERLINK("http://examen-media.ru/products/30","Описание")</f>
        <v>Описание</v>
      </c>
      <c r="J26" s="9" t="str">
        <f>HYPERLINK("https://reestr.minsvyaz.ru/reestr/77554/?sphrase_id=225062","1035")</f>
        <v>1035</v>
      </c>
    </row>
    <row r="27" spans="1:10" ht="47.25">
      <c r="A27" s="6">
        <v>25</v>
      </c>
      <c r="B27" s="6" t="s">
        <v>29</v>
      </c>
      <c r="C27" s="6" t="s">
        <v>30</v>
      </c>
      <c r="D27" s="7" t="s">
        <v>46</v>
      </c>
      <c r="E27" s="6" t="s">
        <v>44</v>
      </c>
      <c r="F27" s="6" t="s">
        <v>35</v>
      </c>
      <c r="G27" s="8">
        <v>4640008176107</v>
      </c>
      <c r="H27" s="6">
        <v>6000</v>
      </c>
      <c r="I27" s="9" t="str">
        <f>HYPERLINK("http://examen-media.ru/products/29","Описание")</f>
        <v>Описание</v>
      </c>
      <c r="J27" s="9" t="str">
        <f>HYPERLINK("https://reestr.minsvyaz.ru/reestr/77555/?sphrase_id=225061","1036")</f>
        <v>1036</v>
      </c>
    </row>
    <row r="28" spans="1:10" ht="47.25">
      <c r="A28" s="6">
        <v>26</v>
      </c>
      <c r="B28" s="6" t="s">
        <v>29</v>
      </c>
      <c r="C28" s="6" t="s">
        <v>30</v>
      </c>
      <c r="D28" s="7" t="s">
        <v>47</v>
      </c>
      <c r="E28" s="6" t="s">
        <v>44</v>
      </c>
      <c r="F28" s="6" t="s">
        <v>38</v>
      </c>
      <c r="G28" s="8">
        <v>4640008176138</v>
      </c>
      <c r="H28" s="6">
        <v>6000</v>
      </c>
      <c r="I28" s="9" t="str">
        <f>HYPERLINK("http://examen-media.ru/products/32","Описание")</f>
        <v>Описание</v>
      </c>
      <c r="J28" s="9" t="str">
        <f>HYPERLINK("https://reestr.minsvyaz.ru/reestr/77562/?sphrase_id=225064","1043")</f>
        <v>1043</v>
      </c>
    </row>
    <row r="29" spans="1:10" ht="47.25">
      <c r="A29" s="6">
        <v>27</v>
      </c>
      <c r="B29" s="6" t="s">
        <v>29</v>
      </c>
      <c r="C29" s="6" t="s">
        <v>30</v>
      </c>
      <c r="D29" s="7" t="s">
        <v>48</v>
      </c>
      <c r="E29" s="6" t="s">
        <v>44</v>
      </c>
      <c r="F29" s="6" t="s">
        <v>38</v>
      </c>
      <c r="G29" s="8">
        <v>4640008176121</v>
      </c>
      <c r="H29" s="6">
        <v>6000</v>
      </c>
      <c r="I29" s="9" t="str">
        <f>HYPERLINK("http://examen-media.ru/products/31","Описание")</f>
        <v>Описание</v>
      </c>
      <c r="J29" s="9" t="str">
        <f>HYPERLINK("https://reestr.minsvyaz.ru/reestr/77551/?sphrase_id=225063","1032")</f>
        <v>1032</v>
      </c>
    </row>
    <row r="30" spans="1:10" ht="47.25">
      <c r="A30" s="6">
        <v>28</v>
      </c>
      <c r="B30" s="6" t="s">
        <v>29</v>
      </c>
      <c r="C30" s="6" t="s">
        <v>30</v>
      </c>
      <c r="D30" s="7" t="s">
        <v>49</v>
      </c>
      <c r="E30" s="6" t="s">
        <v>44</v>
      </c>
      <c r="F30" s="6" t="s">
        <v>41</v>
      </c>
      <c r="G30" s="8">
        <v>4640008176152</v>
      </c>
      <c r="H30" s="6">
        <v>6000</v>
      </c>
      <c r="I30" s="9" t="str">
        <f>HYPERLINK("http://examen-media.ru/products/34","Описание")</f>
        <v>Описание</v>
      </c>
      <c r="J30" s="9" t="str">
        <f>HYPERLINK("https://reestr.minsvyaz.ru/reestr/77560/?sphrase_id=225066","1041")</f>
        <v>1041</v>
      </c>
    </row>
    <row r="31" spans="1:10" ht="47.25">
      <c r="A31" s="6">
        <v>29</v>
      </c>
      <c r="B31" s="6" t="s">
        <v>29</v>
      </c>
      <c r="C31" s="6" t="s">
        <v>30</v>
      </c>
      <c r="D31" s="7" t="s">
        <v>50</v>
      </c>
      <c r="E31" s="6" t="s">
        <v>44</v>
      </c>
      <c r="F31" s="6" t="s">
        <v>41</v>
      </c>
      <c r="G31" s="8">
        <v>4640008176145</v>
      </c>
      <c r="H31" s="6">
        <v>6000</v>
      </c>
      <c r="I31" s="9" t="str">
        <f>HYPERLINK("http://examen-media.ru/products/33","Описание")</f>
        <v>Описание</v>
      </c>
      <c r="J31" s="9" t="str">
        <f>HYPERLINK("https://reestr.minsvyaz.ru/reestr/77561/?sphrase_id=225065","1042")</f>
        <v>1042</v>
      </c>
    </row>
    <row r="32" spans="1:10" ht="47.25">
      <c r="A32" s="6">
        <v>30</v>
      </c>
      <c r="B32" s="6" t="s">
        <v>29</v>
      </c>
      <c r="C32" s="6" t="s">
        <v>30</v>
      </c>
      <c r="D32" s="7" t="s">
        <v>51</v>
      </c>
      <c r="E32" s="6" t="s">
        <v>52</v>
      </c>
      <c r="F32" s="6" t="s">
        <v>53</v>
      </c>
      <c r="G32" s="8">
        <v>4640008176305</v>
      </c>
      <c r="H32" s="6">
        <v>6000</v>
      </c>
      <c r="I32" s="9" t="str">
        <f>HYPERLINK("http://examen-media.ru/products/50","Описание")</f>
        <v>Описание</v>
      </c>
      <c r="J32" s="9" t="str">
        <f>HYPERLINK("https://reestr.minsvyaz.ru/reestr/77558/?sphrase_id=225082","1039")</f>
        <v>1039</v>
      </c>
    </row>
    <row r="33" spans="1:10" ht="47.25">
      <c r="A33" s="6">
        <v>31</v>
      </c>
      <c r="B33" s="6" t="s">
        <v>29</v>
      </c>
      <c r="C33" s="6" t="s">
        <v>30</v>
      </c>
      <c r="D33" s="7" t="s">
        <v>54</v>
      </c>
      <c r="E33" s="6" t="s">
        <v>55</v>
      </c>
      <c r="F33" s="6" t="s">
        <v>33</v>
      </c>
      <c r="G33" s="8">
        <v>4640008172468</v>
      </c>
      <c r="H33" s="6">
        <v>6000</v>
      </c>
      <c r="I33" s="9" t="str">
        <f>HYPERLINK("http://examen-media.ru/products/21","Описание")</f>
        <v>Описание</v>
      </c>
      <c r="J33" s="9" t="str">
        <f>HYPERLINK("https://reestr.minsvyaz.ru/reestr/79086/?sphrase_id=225054","1100")</f>
        <v>1100</v>
      </c>
    </row>
    <row r="34" spans="1:10" ht="47.25">
      <c r="A34" s="6">
        <v>32</v>
      </c>
      <c r="B34" s="6" t="s">
        <v>29</v>
      </c>
      <c r="C34" s="6" t="s">
        <v>30</v>
      </c>
      <c r="D34" s="7" t="s">
        <v>56</v>
      </c>
      <c r="E34" s="6" t="s">
        <v>55</v>
      </c>
      <c r="F34" s="6" t="s">
        <v>35</v>
      </c>
      <c r="G34" s="8">
        <v>4640008176435</v>
      </c>
      <c r="H34" s="6">
        <v>6000</v>
      </c>
      <c r="I34" s="9" t="str">
        <f>HYPERLINK("http://examen-media.ru/products/23","Описание")</f>
        <v>Описание</v>
      </c>
      <c r="J34" s="9" t="str">
        <f>HYPERLINK("https://reestr.minsvyaz.ru/reestr/79079/?sphrase_id=225055","1093")</f>
        <v>1093</v>
      </c>
    </row>
    <row r="35" spans="1:10" ht="47.25">
      <c r="A35" s="6">
        <v>33</v>
      </c>
      <c r="B35" s="6" t="s">
        <v>29</v>
      </c>
      <c r="C35" s="6" t="s">
        <v>30</v>
      </c>
      <c r="D35" s="7" t="s">
        <v>57</v>
      </c>
      <c r="E35" s="6" t="s">
        <v>55</v>
      </c>
      <c r="F35" s="6" t="s">
        <v>35</v>
      </c>
      <c r="G35" s="8">
        <v>4640008176039</v>
      </c>
      <c r="H35" s="6">
        <v>6000</v>
      </c>
      <c r="I35" s="9" t="str">
        <f>HYPERLINK("http://examen-media.ru/products/22","Описание")</f>
        <v>Описание</v>
      </c>
      <c r="J35" s="9" t="str">
        <f>HYPERLINK("https://reestr.minsvyaz.ru/reestr/79085/?sphrase_id=225201","1099")</f>
        <v>1099</v>
      </c>
    </row>
    <row r="36" spans="1:10" ht="47.25">
      <c r="A36" s="6">
        <v>34</v>
      </c>
      <c r="B36" s="6" t="s">
        <v>29</v>
      </c>
      <c r="C36" s="6" t="s">
        <v>30</v>
      </c>
      <c r="D36" s="7" t="s">
        <v>58</v>
      </c>
      <c r="E36" s="6" t="s">
        <v>55</v>
      </c>
      <c r="F36" s="6" t="s">
        <v>38</v>
      </c>
      <c r="G36" s="8">
        <v>4640008176442</v>
      </c>
      <c r="H36" s="6">
        <v>6000</v>
      </c>
      <c r="I36" s="9" t="str">
        <f>HYPERLINK("http://examen-media.ru/products/25","Описание")</f>
        <v>Описание</v>
      </c>
      <c r="J36" s="9" t="str">
        <f>HYPERLINK("https://reestr.minsvyaz.ru/reestr/79084/?sphrase_id=225057","1098")</f>
        <v>1098</v>
      </c>
    </row>
    <row r="37" spans="1:10" ht="47.25">
      <c r="A37" s="6">
        <v>35</v>
      </c>
      <c r="B37" s="6" t="s">
        <v>29</v>
      </c>
      <c r="C37" s="6" t="s">
        <v>30</v>
      </c>
      <c r="D37" s="7" t="s">
        <v>59</v>
      </c>
      <c r="E37" s="6" t="s">
        <v>55</v>
      </c>
      <c r="F37" s="6" t="s">
        <v>38</v>
      </c>
      <c r="G37" s="8">
        <v>4640008176459</v>
      </c>
      <c r="H37" s="6">
        <v>6000</v>
      </c>
      <c r="I37" s="9" t="str">
        <f>HYPERLINK("http://examen-media.ru/products/24","Описание")</f>
        <v>Описание</v>
      </c>
      <c r="J37" s="9" t="str">
        <f>HYPERLINK("https://reestr.minsvyaz.ru/reestr/79083/?sphrase_id=225056","1097")</f>
        <v>1097</v>
      </c>
    </row>
    <row r="38" spans="1:10" ht="47.25">
      <c r="A38" s="6">
        <v>36</v>
      </c>
      <c r="B38" s="6" t="s">
        <v>29</v>
      </c>
      <c r="C38" s="6" t="s">
        <v>30</v>
      </c>
      <c r="D38" s="7" t="s">
        <v>60</v>
      </c>
      <c r="E38" s="6" t="s">
        <v>55</v>
      </c>
      <c r="F38" s="6" t="s">
        <v>41</v>
      </c>
      <c r="G38" s="8">
        <v>4640008176466</v>
      </c>
      <c r="H38" s="6">
        <v>6000</v>
      </c>
      <c r="I38" s="9" t="str">
        <f>HYPERLINK("http://examen-media.ru/products/27","Описание")</f>
        <v>Описание</v>
      </c>
      <c r="J38" s="9" t="str">
        <f>HYPERLINK("https://reestr.minsvyaz.ru/reestr/79082/?sphrase_id=225059","1096")</f>
        <v>1096</v>
      </c>
    </row>
    <row r="39" spans="1:10" ht="47.25">
      <c r="A39" s="6">
        <v>37</v>
      </c>
      <c r="B39" s="6" t="s">
        <v>29</v>
      </c>
      <c r="C39" s="6" t="s">
        <v>30</v>
      </c>
      <c r="D39" s="7" t="s">
        <v>61</v>
      </c>
      <c r="E39" s="6" t="s">
        <v>55</v>
      </c>
      <c r="F39" s="6" t="s">
        <v>41</v>
      </c>
      <c r="G39" s="8">
        <v>4640008176473</v>
      </c>
      <c r="H39" s="6">
        <v>6000</v>
      </c>
      <c r="I39" s="9" t="str">
        <f>HYPERLINK("http://examen-media.ru/products/26","Описание")</f>
        <v>Описание</v>
      </c>
      <c r="J39" s="9" t="str">
        <f>HYPERLINK("https://reestr.minsvyaz.ru/reestr/79081/?sphrase_id=225058","1095")</f>
        <v>1095</v>
      </c>
    </row>
    <row r="40" spans="1:10" ht="47.25">
      <c r="A40" s="6">
        <v>38</v>
      </c>
      <c r="B40" s="6" t="s">
        <v>29</v>
      </c>
      <c r="C40" s="6" t="s">
        <v>30</v>
      </c>
      <c r="D40" s="7" t="s">
        <v>62</v>
      </c>
      <c r="E40" s="6" t="s">
        <v>63</v>
      </c>
      <c r="F40" s="6" t="s">
        <v>33</v>
      </c>
      <c r="G40" s="8">
        <v>4640008172543</v>
      </c>
      <c r="H40" s="6">
        <v>6000</v>
      </c>
      <c r="I40" s="9" t="str">
        <f>HYPERLINK("http://examen-media.ru/products/35","Описание")</f>
        <v>Описание</v>
      </c>
      <c r="J40" s="9" t="str">
        <f>HYPERLINK("https://reestr.minsvyaz.ru/reestr/79080/?sphrase_id=225067","1094")</f>
        <v>1094</v>
      </c>
    </row>
    <row r="41" spans="1:10" ht="47.25">
      <c r="A41" s="6">
        <v>39</v>
      </c>
      <c r="B41" s="6" t="s">
        <v>29</v>
      </c>
      <c r="C41" s="6" t="s">
        <v>30</v>
      </c>
      <c r="D41" s="7" t="s">
        <v>64</v>
      </c>
      <c r="E41" s="6" t="s">
        <v>63</v>
      </c>
      <c r="F41" s="6" t="s">
        <v>35</v>
      </c>
      <c r="G41" s="8">
        <v>4640008172703</v>
      </c>
      <c r="H41" s="6">
        <v>6000</v>
      </c>
      <c r="I41" s="9" t="str">
        <f>HYPERLINK("http://examen-media.ru/products/37","Описание")</f>
        <v>Описание</v>
      </c>
      <c r="J41" s="9" t="str">
        <f>HYPERLINK("https://reestr.minsvyaz.ru/reestr/79078/?sphrase_id=225069","1092")</f>
        <v>1092</v>
      </c>
    </row>
    <row r="42" spans="1:10" ht="47.25">
      <c r="A42" s="6">
        <v>40</v>
      </c>
      <c r="B42" s="6" t="s">
        <v>29</v>
      </c>
      <c r="C42" s="6" t="s">
        <v>30</v>
      </c>
      <c r="D42" s="7" t="s">
        <v>65</v>
      </c>
      <c r="E42" s="6" t="s">
        <v>63</v>
      </c>
      <c r="F42" s="6" t="s">
        <v>38</v>
      </c>
      <c r="G42" s="8">
        <v>4640008176190</v>
      </c>
      <c r="H42" s="6">
        <v>6000</v>
      </c>
      <c r="I42" s="9" t="str">
        <f>HYPERLINK("http://examen-media.ru/products/38","Описание")</f>
        <v>Описание</v>
      </c>
      <c r="J42" s="9" t="str">
        <f>HYPERLINK("https://reestr.minsvyaz.ru/reestr/79088/?sphrase_id=225070","1102")</f>
        <v>1102</v>
      </c>
    </row>
    <row r="43" spans="1:10" ht="47.25">
      <c r="A43" s="6">
        <v>41</v>
      </c>
      <c r="B43" s="6" t="s">
        <v>29</v>
      </c>
      <c r="C43" s="6" t="s">
        <v>30</v>
      </c>
      <c r="D43" s="7" t="s">
        <v>66</v>
      </c>
      <c r="E43" s="6" t="s">
        <v>63</v>
      </c>
      <c r="F43" s="6" t="s">
        <v>38</v>
      </c>
      <c r="G43" s="8">
        <v>4640008176183</v>
      </c>
      <c r="H43" s="6">
        <v>6000</v>
      </c>
      <c r="I43" s="9" t="str">
        <f>HYPERLINK("http://examen-media.ru/products/39","Описание")</f>
        <v>Описание</v>
      </c>
      <c r="J43" s="9" t="str">
        <f>HYPERLINK("https://reestr.minsvyaz.ru/reestr/79099/?sphrase_id=225071","1113")</f>
        <v>1113</v>
      </c>
    </row>
    <row r="44" spans="1:10" ht="47.25">
      <c r="A44" s="6">
        <v>42</v>
      </c>
      <c r="B44" s="6" t="s">
        <v>29</v>
      </c>
      <c r="C44" s="6" t="s">
        <v>30</v>
      </c>
      <c r="D44" s="7" t="s">
        <v>67</v>
      </c>
      <c r="E44" s="6" t="s">
        <v>63</v>
      </c>
      <c r="F44" s="6" t="s">
        <v>41</v>
      </c>
      <c r="G44" s="8">
        <v>4640008176213</v>
      </c>
      <c r="H44" s="6">
        <v>6000</v>
      </c>
      <c r="I44" s="9" t="str">
        <f>HYPERLINK("http://examen-media.ru/products/40","Описание")</f>
        <v>Описание</v>
      </c>
      <c r="J44" s="9" t="str">
        <f>HYPERLINK("https://reestr.minsvyaz.ru/reestr/79098/?sphrase_id=225072","1112")</f>
        <v>1112</v>
      </c>
    </row>
    <row r="45" spans="1:10" ht="47.25">
      <c r="A45" s="6">
        <v>43</v>
      </c>
      <c r="B45" s="6" t="s">
        <v>29</v>
      </c>
      <c r="C45" s="6" t="s">
        <v>30</v>
      </c>
      <c r="D45" s="7" t="s">
        <v>68</v>
      </c>
      <c r="E45" s="6" t="s">
        <v>63</v>
      </c>
      <c r="F45" s="6" t="s">
        <v>35</v>
      </c>
      <c r="G45" s="8">
        <v>4640008172550</v>
      </c>
      <c r="H45" s="6">
        <v>6000</v>
      </c>
      <c r="I45" s="9" t="str">
        <f>HYPERLINK("http://examen-media.ru/products/36","Описание")</f>
        <v>Описание</v>
      </c>
      <c r="J45" s="9" t="str">
        <f>HYPERLINK("https://reestr.minsvyaz.ru/reestr/79100/?sphrase_id=225068","1114")</f>
        <v>1114</v>
      </c>
    </row>
    <row r="46" spans="1:10" ht="47.25">
      <c r="A46" s="6">
        <v>44</v>
      </c>
      <c r="B46" s="6" t="s">
        <v>29</v>
      </c>
      <c r="C46" s="6" t="s">
        <v>30</v>
      </c>
      <c r="D46" s="7" t="s">
        <v>69</v>
      </c>
      <c r="E46" s="6" t="s">
        <v>63</v>
      </c>
      <c r="F46" s="6" t="s">
        <v>41</v>
      </c>
      <c r="G46" s="8">
        <v>4640008172727</v>
      </c>
      <c r="H46" s="6">
        <v>6000</v>
      </c>
      <c r="I46" s="9" t="str">
        <f>HYPERLINK("http://examen-media.ru/products/41","Описание")</f>
        <v>Описание</v>
      </c>
      <c r="J46" s="9" t="str">
        <f>HYPERLINK("https://reestr.minsvyaz.ru/reestr/79097/?sphrase_id=225073","1111")</f>
        <v>1111</v>
      </c>
    </row>
    <row r="47" spans="1:10" ht="47.25">
      <c r="A47" s="6">
        <v>45</v>
      </c>
      <c r="B47" s="6" t="s">
        <v>29</v>
      </c>
      <c r="C47" s="6" t="s">
        <v>30</v>
      </c>
      <c r="D47" s="7" t="s">
        <v>70</v>
      </c>
      <c r="E47" s="6" t="s">
        <v>71</v>
      </c>
      <c r="F47" s="6" t="s">
        <v>53</v>
      </c>
      <c r="G47" s="8">
        <v>4640008176312</v>
      </c>
      <c r="H47" s="6">
        <v>6000</v>
      </c>
      <c r="I47" s="9" t="str">
        <f>HYPERLINK("http://examen-media.ru/products/51","Описание")</f>
        <v>Описание</v>
      </c>
      <c r="J47" s="9" t="str">
        <f>HYPERLINK("https://reestr.minsvyaz.ru/reestr/77559/?sphrase_id=225083","1040")</f>
        <v>1040</v>
      </c>
    </row>
    <row r="48" spans="1:10" ht="94.5">
      <c r="A48" s="10">
        <v>46</v>
      </c>
      <c r="B48" s="10" t="s">
        <v>29</v>
      </c>
      <c r="C48" s="10" t="s">
        <v>72</v>
      </c>
      <c r="D48" s="11" t="s">
        <v>73</v>
      </c>
      <c r="E48" s="10" t="s">
        <v>74</v>
      </c>
      <c r="F48" s="10" t="s">
        <v>33</v>
      </c>
      <c r="G48" s="12">
        <v>4640008174615</v>
      </c>
      <c r="H48" s="10">
        <v>36300</v>
      </c>
      <c r="I48" s="13" t="str">
        <f>HYPERLINK("http://examen-media.ru/products/52","Описание")</f>
        <v>Описание</v>
      </c>
      <c r="J48" s="13" t="str">
        <f>HYPERLINK("https://reestr.minsvyaz.ru/reestr/87556/?sphrase_id=225084","1477")</f>
        <v>1477</v>
      </c>
    </row>
    <row r="49" spans="1:10" ht="94.5">
      <c r="A49" s="10">
        <v>47</v>
      </c>
      <c r="B49" s="10" t="s">
        <v>29</v>
      </c>
      <c r="C49" s="10" t="s">
        <v>72</v>
      </c>
      <c r="D49" s="11" t="s">
        <v>75</v>
      </c>
      <c r="E49" s="10" t="s">
        <v>74</v>
      </c>
      <c r="F49" s="10" t="s">
        <v>35</v>
      </c>
      <c r="G49" s="12">
        <v>4640008174622</v>
      </c>
      <c r="H49" s="10">
        <v>36300</v>
      </c>
      <c r="I49" s="13" t="str">
        <f>HYPERLINK("http://examen-media.ru/products/53","Описание")</f>
        <v>Описание</v>
      </c>
      <c r="J49" s="13" t="str">
        <f>HYPERLINK("https://reestr.minsvyaz.ru/reestr/87529/?sphrase_id=225085","1450")</f>
        <v>1450</v>
      </c>
    </row>
    <row r="50" spans="1:10" ht="94.5">
      <c r="A50" s="10">
        <v>48</v>
      </c>
      <c r="B50" s="10" t="s">
        <v>29</v>
      </c>
      <c r="C50" s="10" t="s">
        <v>72</v>
      </c>
      <c r="D50" s="11" t="s">
        <v>76</v>
      </c>
      <c r="E50" s="10" t="s">
        <v>74</v>
      </c>
      <c r="F50" s="10" t="s">
        <v>38</v>
      </c>
      <c r="G50" s="12">
        <v>4640008174639</v>
      </c>
      <c r="H50" s="10">
        <v>36300</v>
      </c>
      <c r="I50" s="13" t="str">
        <f>HYPERLINK("http://examen-media.ru/products/54","Описание")</f>
        <v>Описание</v>
      </c>
      <c r="J50" s="13" t="str">
        <f>HYPERLINK("https://reestr.minsvyaz.ru/reestr/87536/?sphrase_id=225086","1457")</f>
        <v>1457</v>
      </c>
    </row>
    <row r="51" spans="1:10" ht="94.5">
      <c r="A51" s="10">
        <v>49</v>
      </c>
      <c r="B51" s="10" t="s">
        <v>29</v>
      </c>
      <c r="C51" s="10" t="s">
        <v>72</v>
      </c>
      <c r="D51" s="11" t="s">
        <v>77</v>
      </c>
      <c r="E51" s="10" t="s">
        <v>74</v>
      </c>
      <c r="F51" s="10" t="s">
        <v>41</v>
      </c>
      <c r="G51" s="12">
        <v>4640008174646</v>
      </c>
      <c r="H51" s="10">
        <v>36300</v>
      </c>
      <c r="I51" s="13" t="str">
        <f>HYPERLINK("http://examen-media.ru/products/55","Описание")</f>
        <v>Описание</v>
      </c>
      <c r="J51" s="13" t="str">
        <f>HYPERLINK("https://reestr.minsvyaz.ru/reestr/87535/?sphrase_id=225087","1456")</f>
        <v>1456</v>
      </c>
    </row>
    <row r="52" spans="1:10" ht="63">
      <c r="A52" s="10">
        <v>50</v>
      </c>
      <c r="B52" s="10" t="s">
        <v>29</v>
      </c>
      <c r="C52" s="10" t="s">
        <v>72</v>
      </c>
      <c r="D52" s="11" t="s">
        <v>78</v>
      </c>
      <c r="E52" s="10" t="s">
        <v>32</v>
      </c>
      <c r="F52" s="10" t="s">
        <v>33</v>
      </c>
      <c r="G52" s="12">
        <v>4640008174745</v>
      </c>
      <c r="H52" s="10">
        <v>4000</v>
      </c>
      <c r="I52" s="13" t="str">
        <f>HYPERLINK("http://examen-media.ru/products/65","Описание")</f>
        <v>Описание</v>
      </c>
      <c r="J52" s="13" t="str">
        <f>HYPERLINK("https://reestr.minsvyaz.ru/reestr/87547/?sphrase_id=225097","1468")</f>
        <v>1468</v>
      </c>
    </row>
    <row r="53" spans="1:10" ht="63">
      <c r="A53" s="10">
        <v>51</v>
      </c>
      <c r="B53" s="10" t="s">
        <v>29</v>
      </c>
      <c r="C53" s="10" t="s">
        <v>72</v>
      </c>
      <c r="D53" s="11" t="s">
        <v>79</v>
      </c>
      <c r="E53" s="10" t="s">
        <v>32</v>
      </c>
      <c r="F53" s="10" t="s">
        <v>35</v>
      </c>
      <c r="G53" s="12">
        <v>4640008174752</v>
      </c>
      <c r="H53" s="10">
        <v>4000</v>
      </c>
      <c r="I53" s="13" t="str">
        <f>HYPERLINK("http://examen-media.ru/products/66","Описание")</f>
        <v>Описание</v>
      </c>
      <c r="J53" s="13" t="str">
        <f>HYPERLINK("https://reestr.minsvyaz.ru/reestr/87546/?sphrase_id=225098","1467")</f>
        <v>1467</v>
      </c>
    </row>
    <row r="54" spans="1:10" ht="63">
      <c r="A54" s="10">
        <v>52</v>
      </c>
      <c r="B54" s="10" t="s">
        <v>29</v>
      </c>
      <c r="C54" s="10" t="s">
        <v>72</v>
      </c>
      <c r="D54" s="11" t="s">
        <v>80</v>
      </c>
      <c r="E54" s="10" t="s">
        <v>32</v>
      </c>
      <c r="F54" s="10" t="s">
        <v>38</v>
      </c>
      <c r="G54" s="12">
        <v>4640008174769</v>
      </c>
      <c r="H54" s="10">
        <v>4000</v>
      </c>
      <c r="I54" s="13" t="str">
        <f>HYPERLINK("http://examen-media.ru/products/67","Описание")</f>
        <v>Описание</v>
      </c>
      <c r="J54" s="13" t="str">
        <f>HYPERLINK("https://reestr.minsvyaz.ru/reestr/87521/?sphrase_id=225099","1442")</f>
        <v>1442</v>
      </c>
    </row>
    <row r="55" spans="1:10" ht="63">
      <c r="A55" s="10">
        <v>53</v>
      </c>
      <c r="B55" s="10" t="s">
        <v>29</v>
      </c>
      <c r="C55" s="10" t="s">
        <v>72</v>
      </c>
      <c r="D55" s="11" t="s">
        <v>81</v>
      </c>
      <c r="E55" s="10" t="s">
        <v>32</v>
      </c>
      <c r="F55" s="10" t="s">
        <v>41</v>
      </c>
      <c r="G55" s="12">
        <v>4640008174776</v>
      </c>
      <c r="H55" s="10">
        <v>4000</v>
      </c>
      <c r="I55" s="13" t="str">
        <f>HYPERLINK("http://examen-media.ru/products/68","Описание")</f>
        <v>Описание</v>
      </c>
      <c r="J55" s="13" t="str">
        <f>HYPERLINK("https://reestr.minsvyaz.ru/reestr/87545/?sphrase_id=225100","1466")</f>
        <v>1466</v>
      </c>
    </row>
    <row r="56" spans="1:10" ht="63">
      <c r="A56" s="10">
        <v>54</v>
      </c>
      <c r="B56" s="10" t="s">
        <v>29</v>
      </c>
      <c r="C56" s="10" t="s">
        <v>72</v>
      </c>
      <c r="D56" s="11" t="s">
        <v>82</v>
      </c>
      <c r="E56" s="10" t="s">
        <v>44</v>
      </c>
      <c r="F56" s="10" t="s">
        <v>33</v>
      </c>
      <c r="G56" s="12">
        <v>4640008174660</v>
      </c>
      <c r="H56" s="10">
        <v>4000</v>
      </c>
      <c r="I56" s="13" t="str">
        <f>HYPERLINK("http://examen-media.ru/products/57","Описание")</f>
        <v>Описание</v>
      </c>
      <c r="J56" s="13" t="str">
        <f>HYPERLINK("https://reestr.minsvyaz.ru/reestr/87550/?sphrase_id=225089","1471")</f>
        <v>1471</v>
      </c>
    </row>
    <row r="57" spans="1:10" ht="63">
      <c r="A57" s="10">
        <v>55</v>
      </c>
      <c r="B57" s="10" t="s">
        <v>29</v>
      </c>
      <c r="C57" s="10" t="s">
        <v>72</v>
      </c>
      <c r="D57" s="11" t="s">
        <v>83</v>
      </c>
      <c r="E57" s="10" t="s">
        <v>44</v>
      </c>
      <c r="F57" s="10" t="s">
        <v>35</v>
      </c>
      <c r="G57" s="12">
        <v>4640008174677</v>
      </c>
      <c r="H57" s="10">
        <v>4000</v>
      </c>
      <c r="I57" s="13" t="str">
        <f>HYPERLINK("http://examen-media.ru/products/58","Описание")</f>
        <v>Описание</v>
      </c>
      <c r="J57" s="13" t="str">
        <f>HYPERLINK("https://reestr.minsvyaz.ru/reestr/87549/?sphrase_id=225090","1470")</f>
        <v>1470</v>
      </c>
    </row>
    <row r="58" spans="1:10" ht="63">
      <c r="A58" s="10">
        <v>56</v>
      </c>
      <c r="B58" s="10" t="s">
        <v>29</v>
      </c>
      <c r="C58" s="10" t="s">
        <v>72</v>
      </c>
      <c r="D58" s="11" t="s">
        <v>84</v>
      </c>
      <c r="E58" s="10" t="s">
        <v>44</v>
      </c>
      <c r="F58" s="10" t="s">
        <v>38</v>
      </c>
      <c r="G58" s="12">
        <v>4640008174684</v>
      </c>
      <c r="H58" s="10">
        <v>4000</v>
      </c>
      <c r="I58" s="13" t="str">
        <f>HYPERLINK("http://examen-media.ru/products/59","Описание")</f>
        <v>Описание</v>
      </c>
      <c r="J58" s="13" t="str">
        <f>HYPERLINK("https://reestr.minsvyaz.ru/reestr/87548/?sphrase_id=225091","1469")</f>
        <v>1469</v>
      </c>
    </row>
    <row r="59" spans="1:10" ht="63">
      <c r="A59" s="10">
        <v>57</v>
      </c>
      <c r="B59" s="10" t="s">
        <v>29</v>
      </c>
      <c r="C59" s="10" t="s">
        <v>72</v>
      </c>
      <c r="D59" s="11" t="s">
        <v>85</v>
      </c>
      <c r="E59" s="10" t="s">
        <v>44</v>
      </c>
      <c r="F59" s="10" t="s">
        <v>41</v>
      </c>
      <c r="G59" s="12">
        <v>4640008174691</v>
      </c>
      <c r="H59" s="10">
        <v>4000</v>
      </c>
      <c r="I59" s="13" t="str">
        <f>HYPERLINK("http://examen-media.ru/products/60","Описание")</f>
        <v>Описание</v>
      </c>
      <c r="J59" s="13" t="str">
        <f>HYPERLINK("https://reestr.minsvyaz.ru/reestr/87540/?sphrase_id=225092","1461")</f>
        <v>1461</v>
      </c>
    </row>
    <row r="60" spans="1:10" ht="63">
      <c r="A60" s="10">
        <v>58</v>
      </c>
      <c r="B60" s="10" t="s">
        <v>29</v>
      </c>
      <c r="C60" s="10" t="s">
        <v>72</v>
      </c>
      <c r="D60" s="11" t="s">
        <v>86</v>
      </c>
      <c r="E60" s="10" t="s">
        <v>87</v>
      </c>
      <c r="F60" s="10" t="s">
        <v>53</v>
      </c>
      <c r="G60" s="12">
        <v>4640008174653</v>
      </c>
      <c r="H60" s="10">
        <v>18150</v>
      </c>
      <c r="I60" s="13" t="str">
        <f>HYPERLINK("http://examen-media.ru/products/56","Описание")</f>
        <v>Описание</v>
      </c>
      <c r="J60" s="13" t="str">
        <f>HYPERLINK("https://reestr.minsvyaz.ru/reestr/87527/?sphrase_id=225088","1448")</f>
        <v>1448</v>
      </c>
    </row>
    <row r="61" spans="1:10" ht="63">
      <c r="A61" s="10">
        <v>59</v>
      </c>
      <c r="B61" s="10" t="s">
        <v>29</v>
      </c>
      <c r="C61" s="10" t="s">
        <v>72</v>
      </c>
      <c r="D61" s="11" t="s">
        <v>88</v>
      </c>
      <c r="E61" s="10" t="s">
        <v>55</v>
      </c>
      <c r="F61" s="10" t="s">
        <v>33</v>
      </c>
      <c r="G61" s="12">
        <v>4640008174783</v>
      </c>
      <c r="H61" s="10">
        <v>4000</v>
      </c>
      <c r="I61" s="13" t="str">
        <f>HYPERLINK("http://examen-media.ru/products/69","Описание")</f>
        <v>Описание</v>
      </c>
      <c r="J61" s="13" t="str">
        <f>HYPERLINK("https://reestr.minsvyaz.ru/reestr/87544/?sphrase_id=225101","1465")</f>
        <v>1465</v>
      </c>
    </row>
    <row r="62" spans="1:10" ht="63">
      <c r="A62" s="10">
        <v>60</v>
      </c>
      <c r="B62" s="10" t="s">
        <v>29</v>
      </c>
      <c r="C62" s="10" t="s">
        <v>72</v>
      </c>
      <c r="D62" s="11" t="s">
        <v>89</v>
      </c>
      <c r="E62" s="10" t="s">
        <v>55</v>
      </c>
      <c r="F62" s="10" t="s">
        <v>35</v>
      </c>
      <c r="G62" s="12">
        <v>4640008174790</v>
      </c>
      <c r="H62" s="10">
        <v>4000</v>
      </c>
      <c r="I62" s="13" t="str">
        <f>HYPERLINK("http://examen-media.ru/products/70","Описание")</f>
        <v>Описание</v>
      </c>
      <c r="J62" s="13" t="str">
        <f>HYPERLINK("https://reestr.minsvyaz.ru/reestr/87543/?sphrase_id=225102","1464")</f>
        <v>1464</v>
      </c>
    </row>
    <row r="63" spans="1:10" ht="63">
      <c r="A63" s="10">
        <v>61</v>
      </c>
      <c r="B63" s="10" t="s">
        <v>29</v>
      </c>
      <c r="C63" s="10" t="s">
        <v>72</v>
      </c>
      <c r="D63" s="11" t="s">
        <v>90</v>
      </c>
      <c r="E63" s="10" t="s">
        <v>55</v>
      </c>
      <c r="F63" s="10" t="s">
        <v>38</v>
      </c>
      <c r="G63" s="12">
        <v>4640008174806</v>
      </c>
      <c r="H63" s="10">
        <v>4000</v>
      </c>
      <c r="I63" s="13" t="str">
        <f>HYPERLINK("http://examen-media.ru/products/71","Описание")</f>
        <v>Описание</v>
      </c>
      <c r="J63" s="13" t="str">
        <f>HYPERLINK("https://reestr.minsvyaz.ru/reestr/87542/?sphrase_id=225103","1463")</f>
        <v>1463</v>
      </c>
    </row>
    <row r="64" spans="1:10" ht="63">
      <c r="A64" s="10">
        <v>62</v>
      </c>
      <c r="B64" s="10" t="s">
        <v>29</v>
      </c>
      <c r="C64" s="10" t="s">
        <v>72</v>
      </c>
      <c r="D64" s="11" t="s">
        <v>91</v>
      </c>
      <c r="E64" s="10" t="s">
        <v>55</v>
      </c>
      <c r="F64" s="10" t="s">
        <v>41</v>
      </c>
      <c r="G64" s="12">
        <v>4640008174813</v>
      </c>
      <c r="H64" s="10">
        <v>4000</v>
      </c>
      <c r="I64" s="13" t="str">
        <f>HYPERLINK("http://examen-media.ru/products/72","Описание")</f>
        <v>Описание</v>
      </c>
      <c r="J64" s="13" t="str">
        <f>HYPERLINK("https://reestr.minsvyaz.ru/reestr/87541/?sphrase_id=225104","1462")</f>
        <v>1462</v>
      </c>
    </row>
    <row r="65" spans="1:10" ht="63">
      <c r="A65" s="10">
        <v>63</v>
      </c>
      <c r="B65" s="10" t="s">
        <v>29</v>
      </c>
      <c r="C65" s="10" t="s">
        <v>72</v>
      </c>
      <c r="D65" s="11" t="s">
        <v>92</v>
      </c>
      <c r="E65" s="10" t="s">
        <v>63</v>
      </c>
      <c r="F65" s="10" t="s">
        <v>33</v>
      </c>
      <c r="G65" s="12">
        <v>4640008174707</v>
      </c>
      <c r="H65" s="10">
        <v>4000</v>
      </c>
      <c r="I65" s="13" t="str">
        <f>HYPERLINK("http://examen-media.ru/products/61","Описание")</f>
        <v>Описание</v>
      </c>
      <c r="J65" s="13" t="str">
        <f>HYPERLINK("https://reestr.minsvyaz.ru/reestr/87524/?sphrase_id=225093","1445")</f>
        <v>1445</v>
      </c>
    </row>
    <row r="66" spans="1:10" ht="63">
      <c r="A66" s="10">
        <v>64</v>
      </c>
      <c r="B66" s="10" t="s">
        <v>29</v>
      </c>
      <c r="C66" s="10" t="s">
        <v>72</v>
      </c>
      <c r="D66" s="11" t="s">
        <v>93</v>
      </c>
      <c r="E66" s="10" t="s">
        <v>63</v>
      </c>
      <c r="F66" s="10" t="s">
        <v>35</v>
      </c>
      <c r="G66" s="12">
        <v>4640008174714</v>
      </c>
      <c r="H66" s="10">
        <v>4000</v>
      </c>
      <c r="I66" s="13" t="str">
        <f>HYPERLINK("http://examen-media.ru/products/62","Описание")</f>
        <v>Описание</v>
      </c>
      <c r="J66" s="13" t="str">
        <f>HYPERLINK("https://reestr.minsvyaz.ru/reestr/87533/?sphrase_id=225094","1454")</f>
        <v>1454</v>
      </c>
    </row>
    <row r="67" spans="1:10" ht="63">
      <c r="A67" s="10">
        <v>65</v>
      </c>
      <c r="B67" s="10" t="s">
        <v>29</v>
      </c>
      <c r="C67" s="10" t="s">
        <v>72</v>
      </c>
      <c r="D67" s="11" t="s">
        <v>94</v>
      </c>
      <c r="E67" s="10" t="s">
        <v>63</v>
      </c>
      <c r="F67" s="10" t="s">
        <v>38</v>
      </c>
      <c r="G67" s="12">
        <v>4640008174721</v>
      </c>
      <c r="H67" s="10">
        <v>4000</v>
      </c>
      <c r="I67" s="13" t="str">
        <f>HYPERLINK("http://examen-media.ru/products/63","Описание")</f>
        <v>Описание</v>
      </c>
      <c r="J67" s="13" t="str">
        <f>HYPERLINK("https://reestr.minsvyaz.ru/reestr/87534/?sphrase_id=225095","1455")</f>
        <v>1455</v>
      </c>
    </row>
    <row r="68" spans="1:10" ht="63">
      <c r="A68" s="10">
        <v>66</v>
      </c>
      <c r="B68" s="10" t="s">
        <v>29</v>
      </c>
      <c r="C68" s="10" t="s">
        <v>72</v>
      </c>
      <c r="D68" s="11" t="s">
        <v>95</v>
      </c>
      <c r="E68" s="10" t="s">
        <v>63</v>
      </c>
      <c r="F68" s="10" t="s">
        <v>41</v>
      </c>
      <c r="G68" s="12">
        <v>4640008174738</v>
      </c>
      <c r="H68" s="10">
        <v>4000</v>
      </c>
      <c r="I68" s="13" t="str">
        <f>HYPERLINK("http://examen-media.ru/products/64","Описание")</f>
        <v>Описание</v>
      </c>
      <c r="J68" s="13" t="str">
        <f>HYPERLINK("https://reestr.minsvyaz.ru/reestr/87532/?sphrase_id=225096","1453")</f>
        <v>1453</v>
      </c>
    </row>
    <row r="69" spans="1:10" ht="31.5">
      <c r="A69" s="14">
        <v>67</v>
      </c>
      <c r="B69" s="14" t="s">
        <v>96</v>
      </c>
      <c r="C69" s="14" t="s">
        <v>97</v>
      </c>
      <c r="D69" s="15" t="s">
        <v>98</v>
      </c>
      <c r="E69" s="14" t="s">
        <v>99</v>
      </c>
      <c r="F69" s="14" t="s">
        <v>100</v>
      </c>
      <c r="G69" s="16">
        <v>4640008176930</v>
      </c>
      <c r="H69" s="14">
        <v>6000</v>
      </c>
      <c r="I69" s="17" t="str">
        <f>HYPERLINK("http://examen-media.ru/products/6","Описание")</f>
        <v>Описание</v>
      </c>
      <c r="J69" s="17" t="str">
        <f>HYPERLINK("https://reestr.minsvyaz.ru/reestr/79105/?sphrase_id=225039","1119")</f>
        <v>1119</v>
      </c>
    </row>
    <row r="70" spans="1:10" ht="31.5">
      <c r="A70" s="14">
        <v>68</v>
      </c>
      <c r="B70" s="14" t="s">
        <v>96</v>
      </c>
      <c r="C70" s="14" t="s">
        <v>97</v>
      </c>
      <c r="D70" s="15" t="s">
        <v>101</v>
      </c>
      <c r="E70" s="14" t="s">
        <v>99</v>
      </c>
      <c r="F70" s="14" t="s">
        <v>100</v>
      </c>
      <c r="G70" s="16">
        <v>4640008176947</v>
      </c>
      <c r="H70" s="14">
        <v>6000</v>
      </c>
      <c r="I70" s="17" t="str">
        <f>HYPERLINK("http://examen-media.ru/products/7","Описание")</f>
        <v>Описание</v>
      </c>
      <c r="J70" s="17" t="str">
        <f>HYPERLINK("https://reestr.minsvyaz.ru/reestr/79104/?sphrase_id=225040","1118")</f>
        <v>1118</v>
      </c>
    </row>
    <row r="71" spans="1:10" ht="31.5">
      <c r="A71" s="14">
        <v>69</v>
      </c>
      <c r="B71" s="14" t="s">
        <v>96</v>
      </c>
      <c r="C71" s="14" t="s">
        <v>97</v>
      </c>
      <c r="D71" s="15" t="s">
        <v>102</v>
      </c>
      <c r="E71" s="14" t="s">
        <v>99</v>
      </c>
      <c r="F71" s="14" t="s">
        <v>100</v>
      </c>
      <c r="G71" s="16">
        <v>4640008176480</v>
      </c>
      <c r="H71" s="14">
        <v>6000</v>
      </c>
      <c r="I71" s="17" t="str">
        <f>HYPERLINK("http://examen-media.ru/products/9","Описание")</f>
        <v>Описание</v>
      </c>
      <c r="J71" s="17" t="str">
        <f>HYPERLINK("https://reestr.minsvyaz.ru/reestr/79101/?sphrase_id=225042","1115")</f>
        <v>1115</v>
      </c>
    </row>
    <row r="72" spans="1:10" ht="31.5">
      <c r="A72" s="14">
        <v>70</v>
      </c>
      <c r="B72" s="14" t="s">
        <v>96</v>
      </c>
      <c r="C72" s="14" t="s">
        <v>97</v>
      </c>
      <c r="D72" s="15" t="s">
        <v>103</v>
      </c>
      <c r="E72" s="14" t="s">
        <v>99</v>
      </c>
      <c r="F72" s="14" t="s">
        <v>100</v>
      </c>
      <c r="G72" s="16">
        <v>4640008176497</v>
      </c>
      <c r="H72" s="14">
        <v>6000</v>
      </c>
      <c r="I72" s="17" t="str">
        <f>HYPERLINK("http://examen-media.ru/products/8","Описание")</f>
        <v>Описание</v>
      </c>
      <c r="J72" s="17" t="str">
        <f>HYPERLINK("https://reestr.minsvyaz.ru/reestr/79103/?sphrase_id=225041","1117")</f>
        <v>1117</v>
      </c>
    </row>
    <row r="73" spans="1:10" ht="31.5">
      <c r="A73" s="14">
        <v>71</v>
      </c>
      <c r="B73" s="14" t="s">
        <v>96</v>
      </c>
      <c r="C73" s="14" t="s">
        <v>97</v>
      </c>
      <c r="D73" s="15" t="s">
        <v>104</v>
      </c>
      <c r="E73" s="14" t="s">
        <v>99</v>
      </c>
      <c r="F73" s="14" t="s">
        <v>105</v>
      </c>
      <c r="G73" s="16">
        <v>4640008173229</v>
      </c>
      <c r="H73" s="14">
        <v>6000</v>
      </c>
      <c r="I73" s="17" t="str">
        <f>HYPERLINK("http://examen-media.ru/products/2","Описание")</f>
        <v>Описание</v>
      </c>
      <c r="J73" s="17" t="str">
        <f>HYPERLINK("https://reestr.minsvyaz.ru/reestr/79102/?sphrase_id=225035","1116")</f>
        <v>1116</v>
      </c>
    </row>
    <row r="74" spans="1:10" ht="31.5">
      <c r="A74" s="14">
        <v>72</v>
      </c>
      <c r="B74" s="14" t="s">
        <v>96</v>
      </c>
      <c r="C74" s="14" t="s">
        <v>97</v>
      </c>
      <c r="D74" s="15" t="s">
        <v>106</v>
      </c>
      <c r="E74" s="14" t="s">
        <v>99</v>
      </c>
      <c r="F74" s="14" t="s">
        <v>105</v>
      </c>
      <c r="G74" s="16">
        <v>4640008173236</v>
      </c>
      <c r="H74" s="14">
        <v>6000</v>
      </c>
      <c r="I74" s="17" t="str">
        <f>HYPERLINK("http://examen-media.ru/products/3","Описание")</f>
        <v>Описание</v>
      </c>
      <c r="J74" s="17" t="str">
        <f>HYPERLINK("https://reestr.minsvyaz.ru/reestr/79107/?sphrase_id=225036","1121")</f>
        <v>1121</v>
      </c>
    </row>
    <row r="75" spans="1:10" ht="31.5">
      <c r="A75" s="14">
        <v>73</v>
      </c>
      <c r="B75" s="14" t="s">
        <v>96</v>
      </c>
      <c r="C75" s="14" t="s">
        <v>97</v>
      </c>
      <c r="D75" s="15" t="s">
        <v>107</v>
      </c>
      <c r="E75" s="14" t="s">
        <v>99</v>
      </c>
      <c r="F75" s="14" t="s">
        <v>105</v>
      </c>
      <c r="G75" s="16">
        <v>4640008173250</v>
      </c>
      <c r="H75" s="14">
        <v>6000</v>
      </c>
      <c r="I75" s="17" t="str">
        <f>HYPERLINK("http://examen-media.ru/products/5","Описание")</f>
        <v>Описание</v>
      </c>
      <c r="J75" s="17" t="str">
        <f>HYPERLINK("https://reestr.minsvyaz.ru/reestr/79108/?sphrase_id=225038","1122")</f>
        <v>1122</v>
      </c>
    </row>
    <row r="76" spans="1:10" ht="31.5">
      <c r="A76" s="14">
        <v>74</v>
      </c>
      <c r="B76" s="14" t="s">
        <v>96</v>
      </c>
      <c r="C76" s="14" t="s">
        <v>97</v>
      </c>
      <c r="D76" s="15" t="s">
        <v>108</v>
      </c>
      <c r="E76" s="14" t="s">
        <v>99</v>
      </c>
      <c r="F76" s="14" t="s">
        <v>105</v>
      </c>
      <c r="G76" s="16">
        <v>4640008173243</v>
      </c>
      <c r="H76" s="14">
        <v>6000</v>
      </c>
      <c r="I76" s="17" t="str">
        <f>HYPERLINK("http://examen-media.ru/products/4","Описание")</f>
        <v>Описание</v>
      </c>
      <c r="J76" s="17" t="str">
        <f>HYPERLINK("https://reestr.minsvyaz.ru/reestr/79109/?sphrase_id=225037","1123")</f>
        <v>1123</v>
      </c>
    </row>
    <row r="77" spans="1:10" ht="31.5">
      <c r="A77" s="14">
        <v>75</v>
      </c>
      <c r="B77" s="14" t="s">
        <v>96</v>
      </c>
      <c r="C77" s="14" t="s">
        <v>97</v>
      </c>
      <c r="D77" s="15" t="s">
        <v>109</v>
      </c>
      <c r="E77" s="14" t="s">
        <v>99</v>
      </c>
      <c r="F77" s="14" t="s">
        <v>110</v>
      </c>
      <c r="G77" s="16">
        <v>4640008176534</v>
      </c>
      <c r="H77" s="14">
        <v>6000</v>
      </c>
      <c r="I77" s="17" t="str">
        <f>HYPERLINK("http://examen-media.ru/products/1","Описание")</f>
        <v>Описание</v>
      </c>
      <c r="J77" s="17" t="str">
        <f>HYPERLINK("https://reestr.minsvyaz.ru/reestr/79106/?sphrase_id=225034","1120")</f>
        <v>1120</v>
      </c>
    </row>
    <row r="78" spans="1:10" ht="31.5">
      <c r="A78" s="14">
        <v>76</v>
      </c>
      <c r="B78" s="14" t="s">
        <v>96</v>
      </c>
      <c r="C78" s="14" t="s">
        <v>97</v>
      </c>
      <c r="D78" s="15" t="s">
        <v>111</v>
      </c>
      <c r="E78" s="14" t="s">
        <v>99</v>
      </c>
      <c r="F78" s="14" t="s">
        <v>112</v>
      </c>
      <c r="G78" s="16">
        <v>4640008176954</v>
      </c>
      <c r="H78" s="14">
        <v>6000</v>
      </c>
      <c r="I78" s="17" t="str">
        <f>HYPERLINK("http://examen-media.ru/products/10","Описание")</f>
        <v>Описание</v>
      </c>
      <c r="J78" s="17" t="str">
        <f>HYPERLINK("https://reestr.minsvyaz.ru/reestr/87451/?sphrase_id=225043","1379")</f>
        <v>1379</v>
      </c>
    </row>
    <row r="79" spans="1:10" ht="31.5">
      <c r="A79" s="14">
        <v>77</v>
      </c>
      <c r="B79" s="14" t="s">
        <v>96</v>
      </c>
      <c r="C79" s="14" t="s">
        <v>97</v>
      </c>
      <c r="D79" s="15" t="s">
        <v>113</v>
      </c>
      <c r="E79" s="14" t="s">
        <v>99</v>
      </c>
      <c r="F79" s="14" t="s">
        <v>112</v>
      </c>
      <c r="G79" s="16">
        <v>4640008176961</v>
      </c>
      <c r="H79" s="14">
        <v>6000</v>
      </c>
      <c r="I79" s="17" t="str">
        <f>HYPERLINK("http://examen-media.ru/products/11","Описание")</f>
        <v>Описание</v>
      </c>
      <c r="J79" s="17" t="str">
        <f>HYPERLINK("https://reestr.minsvyaz.ru/reestr/87450/?sphrase_id=225044","1378")</f>
        <v>1378</v>
      </c>
    </row>
    <row r="80" spans="1:10" ht="31.5">
      <c r="A80" s="14">
        <v>78</v>
      </c>
      <c r="B80" s="14" t="s">
        <v>96</v>
      </c>
      <c r="C80" s="14" t="s">
        <v>97</v>
      </c>
      <c r="D80" s="15" t="s">
        <v>114</v>
      </c>
      <c r="E80" s="14" t="s">
        <v>115</v>
      </c>
      <c r="F80" s="14" t="s">
        <v>116</v>
      </c>
      <c r="G80" s="16">
        <v>4640008173328</v>
      </c>
      <c r="H80" s="14">
        <v>6000</v>
      </c>
      <c r="I80" s="17" t="str">
        <f>HYPERLINK("http://examen-media.ru/products/19","Описание")</f>
        <v>Описание</v>
      </c>
      <c r="J80" s="17" t="str">
        <f>HYPERLINK("https://reestr.minsvyaz.ru/reestr/79087/?sphrase_id=225052","1101")</f>
        <v>1101</v>
      </c>
    </row>
    <row r="81" spans="1:10" ht="31.5">
      <c r="A81" s="14">
        <v>79</v>
      </c>
      <c r="B81" s="14" t="s">
        <v>96</v>
      </c>
      <c r="C81" s="14" t="s">
        <v>97</v>
      </c>
      <c r="D81" s="15" t="s">
        <v>117</v>
      </c>
      <c r="E81" s="14" t="s">
        <v>115</v>
      </c>
      <c r="F81" s="14" t="s">
        <v>118</v>
      </c>
      <c r="G81" s="16">
        <v>4640008173335</v>
      </c>
      <c r="H81" s="14">
        <v>6000</v>
      </c>
      <c r="I81" s="17" t="str">
        <f>HYPERLINK("http://examen-media.ru/products/18","Описание")</f>
        <v>Описание</v>
      </c>
      <c r="J81" s="17" t="str">
        <f>HYPERLINK("https://reestr.minsvyaz.ru/reestr/79094/?sphrase_id=225051","1108")</f>
        <v>1108</v>
      </c>
    </row>
    <row r="82" spans="1:10" ht="31.5">
      <c r="A82" s="14">
        <v>80</v>
      </c>
      <c r="B82" s="14" t="s">
        <v>96</v>
      </c>
      <c r="C82" s="14" t="s">
        <v>97</v>
      </c>
      <c r="D82" s="15" t="s">
        <v>119</v>
      </c>
      <c r="E82" s="14" t="s">
        <v>115</v>
      </c>
      <c r="F82" s="14" t="s">
        <v>105</v>
      </c>
      <c r="G82" s="16">
        <v>4640008173342</v>
      </c>
      <c r="H82" s="14">
        <v>6000</v>
      </c>
      <c r="I82" s="17" t="str">
        <f>HYPERLINK("http://examen-media.ru/products/17","Описание")</f>
        <v>Описание</v>
      </c>
      <c r="J82" s="17" t="str">
        <f>HYPERLINK("https://reestr.minsvyaz.ru/reestr/79096/?sphrase_id=225050","1110")</f>
        <v>1110</v>
      </c>
    </row>
    <row r="83" spans="1:10" ht="31.5">
      <c r="A83" s="14">
        <v>81</v>
      </c>
      <c r="B83" s="14" t="s">
        <v>96</v>
      </c>
      <c r="C83" s="14" t="s">
        <v>97</v>
      </c>
      <c r="D83" s="15" t="s">
        <v>120</v>
      </c>
      <c r="E83" s="14" t="s">
        <v>115</v>
      </c>
      <c r="F83" s="14" t="s">
        <v>121</v>
      </c>
      <c r="G83" s="16">
        <v>4640008173359</v>
      </c>
      <c r="H83" s="14">
        <v>6000</v>
      </c>
      <c r="I83" s="17" t="str">
        <f>HYPERLINK("http://examen-media.ru/products/16","Описание")</f>
        <v>Описание</v>
      </c>
      <c r="J83" s="17" t="str">
        <f>HYPERLINK("https://reestr.minsvyaz.ru/reestr/79095/?sphrase_id=225049","1109")</f>
        <v>1109</v>
      </c>
    </row>
    <row r="84" spans="1:10" ht="31.5">
      <c r="A84" s="14">
        <v>82</v>
      </c>
      <c r="B84" s="14" t="s">
        <v>96</v>
      </c>
      <c r="C84" s="14" t="s">
        <v>97</v>
      </c>
      <c r="D84" s="15" t="s">
        <v>122</v>
      </c>
      <c r="E84" s="14" t="s">
        <v>115</v>
      </c>
      <c r="F84" s="14" t="s">
        <v>123</v>
      </c>
      <c r="G84" s="16">
        <v>4640008173366</v>
      </c>
      <c r="H84" s="14">
        <v>6000</v>
      </c>
      <c r="I84" s="17" t="str">
        <f>HYPERLINK("http://examen-media.ru/products/15","Описание")</f>
        <v>Описание</v>
      </c>
      <c r="J84" s="17" t="str">
        <f>HYPERLINK("https://reestr.minsvyaz.ru/reestr/79090/?sphrase_id=225048","1104")</f>
        <v>1104</v>
      </c>
    </row>
    <row r="85" spans="1:10" ht="31.5">
      <c r="A85" s="14">
        <v>83</v>
      </c>
      <c r="B85" s="14" t="s">
        <v>96</v>
      </c>
      <c r="C85" s="14" t="s">
        <v>97</v>
      </c>
      <c r="D85" s="15" t="s">
        <v>124</v>
      </c>
      <c r="E85" s="14" t="s">
        <v>115</v>
      </c>
      <c r="F85" s="14" t="s">
        <v>118</v>
      </c>
      <c r="G85" s="16">
        <v>4640008173373</v>
      </c>
      <c r="H85" s="14">
        <v>6000</v>
      </c>
      <c r="I85" s="17" t="str">
        <f>HYPERLINK("http://examen-media.ru/products/14","Описание")</f>
        <v>Описание</v>
      </c>
      <c r="J85" s="17" t="str">
        <f>HYPERLINK("https://reestr.minsvyaz.ru/reestr/79089/?sphrase_id=225047","1103")</f>
        <v>1103</v>
      </c>
    </row>
    <row r="86" spans="1:10" ht="31.5">
      <c r="A86" s="14">
        <v>84</v>
      </c>
      <c r="B86" s="14" t="s">
        <v>96</v>
      </c>
      <c r="C86" s="14" t="s">
        <v>97</v>
      </c>
      <c r="D86" s="15" t="s">
        <v>125</v>
      </c>
      <c r="E86" s="14" t="s">
        <v>115</v>
      </c>
      <c r="F86" s="14" t="s">
        <v>121</v>
      </c>
      <c r="G86" s="16">
        <v>4640008173397</v>
      </c>
      <c r="H86" s="14">
        <v>6000</v>
      </c>
      <c r="I86" s="17" t="str">
        <f>HYPERLINK("http://examen-media.ru/products/20","Описание")</f>
        <v>Описание</v>
      </c>
      <c r="J86" s="17" t="str">
        <f>HYPERLINK("https://reestr.minsvyaz.ru/reestr/79092/?sphrase_id=225053","1106")</f>
        <v>1106</v>
      </c>
    </row>
    <row r="87" spans="1:10" ht="31.5">
      <c r="A87" s="14">
        <v>85</v>
      </c>
      <c r="B87" s="14" t="s">
        <v>96</v>
      </c>
      <c r="C87" s="14" t="s">
        <v>97</v>
      </c>
      <c r="D87" s="15" t="s">
        <v>126</v>
      </c>
      <c r="E87" s="14" t="s">
        <v>115</v>
      </c>
      <c r="F87" s="14" t="s">
        <v>105</v>
      </c>
      <c r="G87" s="16">
        <v>4640008173380</v>
      </c>
      <c r="H87" s="14">
        <v>6000</v>
      </c>
      <c r="I87" s="17" t="str">
        <f>HYPERLINK("http://examen-media.ru/products/13","Описание")</f>
        <v>Описание</v>
      </c>
      <c r="J87" s="17" t="str">
        <f>HYPERLINK("https://reestr.minsvyaz.ru/reestr/79093/?sphrase_id=225046","1107")</f>
        <v>1107</v>
      </c>
    </row>
    <row r="88" spans="1:10" ht="31.5">
      <c r="A88" s="14">
        <v>86</v>
      </c>
      <c r="B88" s="14" t="s">
        <v>96</v>
      </c>
      <c r="C88" s="14" t="s">
        <v>97</v>
      </c>
      <c r="D88" s="15" t="s">
        <v>127</v>
      </c>
      <c r="E88" s="14" t="s">
        <v>115</v>
      </c>
      <c r="F88" s="14" t="s">
        <v>123</v>
      </c>
      <c r="G88" s="16">
        <v>4640008173403</v>
      </c>
      <c r="H88" s="14">
        <v>6000</v>
      </c>
      <c r="I88" s="17" t="str">
        <f>HYPERLINK("http://examen-media.ru/products/12","Описание")</f>
        <v>Описание</v>
      </c>
      <c r="J88" s="17" t="str">
        <f>HYPERLINK("https://reestr.minsvyaz.ru/reestr/79091/?sphrase_id=225045","1105")</f>
        <v>1105</v>
      </c>
    </row>
    <row r="89" spans="1:10" ht="47.25">
      <c r="A89" s="18">
        <v>87</v>
      </c>
      <c r="B89" s="18" t="s">
        <v>96</v>
      </c>
      <c r="C89" s="18" t="s">
        <v>128</v>
      </c>
      <c r="D89" s="19" t="s">
        <v>129</v>
      </c>
      <c r="E89" s="18" t="s">
        <v>130</v>
      </c>
      <c r="F89" s="18" t="s">
        <v>105</v>
      </c>
      <c r="G89" s="20">
        <v>4640008174820</v>
      </c>
      <c r="H89" s="18">
        <v>6000</v>
      </c>
      <c r="I89" s="21" t="str">
        <f>HYPERLINK("http://examen-media.ru/products/133","Описание")</f>
        <v>Описание</v>
      </c>
      <c r="J89" s="21" t="str">
        <f>HYPERLINK("https://reestr.minsvyaz.ru/reestr/89446/?sphrase_id=225157","1842")</f>
        <v>1842</v>
      </c>
    </row>
    <row r="90" spans="1:10" ht="47.25">
      <c r="A90" s="18">
        <v>88</v>
      </c>
      <c r="B90" s="18" t="s">
        <v>96</v>
      </c>
      <c r="C90" s="18" t="s">
        <v>128</v>
      </c>
      <c r="D90" s="19" t="s">
        <v>131</v>
      </c>
      <c r="E90" s="18" t="s">
        <v>130</v>
      </c>
      <c r="F90" s="18" t="s">
        <v>121</v>
      </c>
      <c r="G90" s="20">
        <v>4640008174837</v>
      </c>
      <c r="H90" s="18">
        <v>6000</v>
      </c>
      <c r="I90" s="21" t="str">
        <f>HYPERLINK("http://examen-media.ru/products/134","Описание")</f>
        <v>Описание</v>
      </c>
      <c r="J90" s="21" t="str">
        <f>HYPERLINK("https://reestr.minsvyaz.ru/reestr/89444/?sphrase_id=225158","1840")</f>
        <v>1840</v>
      </c>
    </row>
    <row r="91" spans="1:10" ht="47.25">
      <c r="A91" s="18">
        <v>89</v>
      </c>
      <c r="B91" s="18" t="s">
        <v>96</v>
      </c>
      <c r="C91" s="18" t="s">
        <v>128</v>
      </c>
      <c r="D91" s="19" t="s">
        <v>132</v>
      </c>
      <c r="E91" s="18" t="s">
        <v>130</v>
      </c>
      <c r="F91" s="18" t="s">
        <v>123</v>
      </c>
      <c r="G91" s="20">
        <v>4640008174844</v>
      </c>
      <c r="H91" s="18">
        <v>6000</v>
      </c>
      <c r="I91" s="21" t="str">
        <f>HYPERLINK("http://examen-media.ru/products/135","Описание")</f>
        <v>Описание</v>
      </c>
      <c r="J91" s="21" t="str">
        <f>HYPERLINK("https://reestr.minsvyaz.ru/reestr/89451/?sphrase_id=225159","1847")</f>
        <v>1847</v>
      </c>
    </row>
    <row r="92" spans="1:10" ht="31.5">
      <c r="A92" s="22">
        <v>90</v>
      </c>
      <c r="B92" s="22" t="s">
        <v>96</v>
      </c>
      <c r="C92" s="22" t="s">
        <v>133</v>
      </c>
      <c r="D92" s="23" t="s">
        <v>134</v>
      </c>
      <c r="E92" s="22" t="s">
        <v>115</v>
      </c>
      <c r="F92" s="22" t="s">
        <v>135</v>
      </c>
      <c r="G92" s="24">
        <v>4640008176763</v>
      </c>
      <c r="H92" s="22">
        <v>6000</v>
      </c>
      <c r="I92" s="25" t="str">
        <f>HYPERLINK("http://examen-media.ru/products/169","Описание")</f>
        <v>Описание</v>
      </c>
      <c r="J92" s="25" t="str">
        <f>HYPERLINK("https://reestr.minsvyaz.ru/reestr/127963/?sphrase_id=225194","4522")</f>
        <v>4522</v>
      </c>
    </row>
    <row r="93" spans="1:10" ht="31.5">
      <c r="A93" s="22">
        <v>91</v>
      </c>
      <c r="B93" s="22" t="s">
        <v>96</v>
      </c>
      <c r="C93" s="22" t="s">
        <v>133</v>
      </c>
      <c r="D93" s="23" t="s">
        <v>136</v>
      </c>
      <c r="E93" s="22" t="s">
        <v>115</v>
      </c>
      <c r="F93" s="22" t="s">
        <v>137</v>
      </c>
      <c r="G93" s="24">
        <v>4640008176770</v>
      </c>
      <c r="H93" s="22">
        <v>6000</v>
      </c>
      <c r="I93" s="25" t="str">
        <f>HYPERLINK("http://examen-media.ru/products/234","Описание")</f>
        <v>Описание</v>
      </c>
      <c r="J93" s="22" t="s">
        <v>27</v>
      </c>
    </row>
    <row r="94" spans="1:10" ht="31.5">
      <c r="A94" s="22">
        <v>92</v>
      </c>
      <c r="B94" s="22" t="s">
        <v>96</v>
      </c>
      <c r="C94" s="22" t="s">
        <v>133</v>
      </c>
      <c r="D94" s="23" t="s">
        <v>138</v>
      </c>
      <c r="E94" s="22" t="s">
        <v>115</v>
      </c>
      <c r="F94" s="22" t="s">
        <v>137</v>
      </c>
      <c r="G94" s="24">
        <v>4640008176787</v>
      </c>
      <c r="H94" s="22">
        <v>6000</v>
      </c>
      <c r="I94" s="25" t="str">
        <f>HYPERLINK("http://examen-media.ru/products/235","Описание")</f>
        <v>Описание</v>
      </c>
      <c r="J94" s="22" t="s">
        <v>27</v>
      </c>
    </row>
    <row r="95" spans="1:10" ht="31.5">
      <c r="A95" s="22">
        <v>93</v>
      </c>
      <c r="B95" s="22" t="s">
        <v>96</v>
      </c>
      <c r="C95" s="22" t="s">
        <v>133</v>
      </c>
      <c r="D95" s="23" t="s">
        <v>139</v>
      </c>
      <c r="E95" s="22" t="s">
        <v>115</v>
      </c>
      <c r="F95" s="22" t="s">
        <v>137</v>
      </c>
      <c r="G95" s="24">
        <v>4640008176800</v>
      </c>
      <c r="H95" s="22">
        <v>6000</v>
      </c>
      <c r="I95" s="25" t="str">
        <f>HYPERLINK("http://examen-media.ru/products/237","Описание")</f>
        <v>Описание</v>
      </c>
      <c r="J95" s="22" t="s">
        <v>27</v>
      </c>
    </row>
    <row r="96" spans="1:10" ht="31.5">
      <c r="A96" s="22">
        <v>94</v>
      </c>
      <c r="B96" s="22" t="s">
        <v>96</v>
      </c>
      <c r="C96" s="22" t="s">
        <v>133</v>
      </c>
      <c r="D96" s="23" t="s">
        <v>140</v>
      </c>
      <c r="E96" s="22" t="s">
        <v>115</v>
      </c>
      <c r="F96" s="22" t="s">
        <v>137</v>
      </c>
      <c r="G96" s="24">
        <v>4640008176824</v>
      </c>
      <c r="H96" s="22">
        <v>6000</v>
      </c>
      <c r="I96" s="25" t="str">
        <f>HYPERLINK("http://examen-media.ru/products/239","Описание")</f>
        <v>Описание</v>
      </c>
      <c r="J96" s="22" t="s">
        <v>27</v>
      </c>
    </row>
    <row r="97" spans="1:10" ht="31.5">
      <c r="A97" s="22">
        <v>95</v>
      </c>
      <c r="B97" s="22" t="s">
        <v>96</v>
      </c>
      <c r="C97" s="22" t="s">
        <v>133</v>
      </c>
      <c r="D97" s="23" t="s">
        <v>141</v>
      </c>
      <c r="E97" s="22" t="s">
        <v>115</v>
      </c>
      <c r="F97" s="22" t="s">
        <v>137</v>
      </c>
      <c r="G97" s="24">
        <v>4640008176817</v>
      </c>
      <c r="H97" s="22">
        <v>6000</v>
      </c>
      <c r="I97" s="25" t="str">
        <f>HYPERLINK("http://examen-media.ru/products/238","Описание")</f>
        <v>Описание</v>
      </c>
      <c r="J97" s="22" t="s">
        <v>27</v>
      </c>
    </row>
    <row r="98" spans="1:10" ht="31.5">
      <c r="A98" s="22">
        <v>96</v>
      </c>
      <c r="B98" s="22" t="s">
        <v>96</v>
      </c>
      <c r="C98" s="22" t="s">
        <v>133</v>
      </c>
      <c r="D98" s="23" t="s">
        <v>142</v>
      </c>
      <c r="E98" s="22" t="s">
        <v>115</v>
      </c>
      <c r="F98" s="22" t="s">
        <v>137</v>
      </c>
      <c r="G98" s="24">
        <v>4640008176794</v>
      </c>
      <c r="H98" s="22">
        <v>6000</v>
      </c>
      <c r="I98" s="25" t="str">
        <f>HYPERLINK("http://examen-media.ru/products/236","Описание")</f>
        <v>Описание</v>
      </c>
      <c r="J98" s="22" t="s">
        <v>27</v>
      </c>
    </row>
    <row r="99" spans="1:10" ht="31.5">
      <c r="A99" s="22">
        <v>97</v>
      </c>
      <c r="B99" s="22" t="s">
        <v>96</v>
      </c>
      <c r="C99" s="22" t="s">
        <v>133</v>
      </c>
      <c r="D99" s="23" t="s">
        <v>143</v>
      </c>
      <c r="E99" s="22" t="s">
        <v>115</v>
      </c>
      <c r="F99" s="22" t="s">
        <v>137</v>
      </c>
      <c r="G99" s="24">
        <v>4640008175278</v>
      </c>
      <c r="H99" s="22">
        <v>6000</v>
      </c>
      <c r="I99" s="25" t="str">
        <f>HYPERLINK("http://examen-media.ru/products/164","Описание")</f>
        <v>Описание</v>
      </c>
      <c r="J99" s="25" t="str">
        <f>HYPERLINK("https://reestr.minsvyaz.ru/reestr/107009/?sphrase_id=225189","3394")</f>
        <v>3394</v>
      </c>
    </row>
    <row r="100" spans="1:10" ht="31.5">
      <c r="A100" s="22">
        <v>98</v>
      </c>
      <c r="B100" s="22" t="s">
        <v>96</v>
      </c>
      <c r="C100" s="22" t="s">
        <v>133</v>
      </c>
      <c r="D100" s="23" t="s">
        <v>144</v>
      </c>
      <c r="E100" s="22" t="s">
        <v>115</v>
      </c>
      <c r="F100" s="22" t="s">
        <v>145</v>
      </c>
      <c r="G100" s="24">
        <v>4640008175100</v>
      </c>
      <c r="H100" s="22">
        <v>6000</v>
      </c>
      <c r="I100" s="25" t="str">
        <f>HYPERLINK("http://examen-media.ru/products/150","Описание")</f>
        <v>Описание</v>
      </c>
      <c r="J100" s="25" t="str">
        <f>HYPERLINK("https://reestr.minsvyaz.ru/reestr/96523/?sphrase_id=225175","2360")</f>
        <v>2360</v>
      </c>
    </row>
    <row r="101" spans="1:10" ht="31.5">
      <c r="A101" s="22">
        <v>99</v>
      </c>
      <c r="B101" s="22" t="s">
        <v>96</v>
      </c>
      <c r="C101" s="22" t="s">
        <v>133</v>
      </c>
      <c r="D101" s="23" t="s">
        <v>146</v>
      </c>
      <c r="E101" s="22" t="s">
        <v>115</v>
      </c>
      <c r="F101" s="22" t="s">
        <v>137</v>
      </c>
      <c r="G101" s="24">
        <v>4640008175261</v>
      </c>
      <c r="H101" s="22">
        <v>6000</v>
      </c>
      <c r="I101" s="25" t="str">
        <f>HYPERLINK("http://examen-media.ru/products/165","Описание")</f>
        <v>Описание</v>
      </c>
      <c r="J101" s="25" t="str">
        <f>HYPERLINK("https://reestr.minsvyaz.ru/reestr/107008/?sphrase_id=225190","3393")</f>
        <v>3393</v>
      </c>
    </row>
    <row r="102" spans="1:10" ht="31.5">
      <c r="A102" s="22">
        <v>100</v>
      </c>
      <c r="B102" s="22" t="s">
        <v>96</v>
      </c>
      <c r="C102" s="22" t="s">
        <v>133</v>
      </c>
      <c r="D102" s="23" t="s">
        <v>147</v>
      </c>
      <c r="E102" s="22" t="s">
        <v>115</v>
      </c>
      <c r="F102" s="22" t="s">
        <v>118</v>
      </c>
      <c r="G102" s="24">
        <v>4640008175247</v>
      </c>
      <c r="H102" s="22">
        <v>6000</v>
      </c>
      <c r="I102" s="25" t="str">
        <f>HYPERLINK("http://examen-media.ru/products/157","Описание")</f>
        <v>Описание</v>
      </c>
      <c r="J102" s="25" t="str">
        <f>HYPERLINK("https://reestr.minsvyaz.ru/reestr/96524/?sphrase_id=225182","2361")</f>
        <v>2361</v>
      </c>
    </row>
    <row r="103" spans="1:10" ht="31.5">
      <c r="A103" s="22">
        <v>101</v>
      </c>
      <c r="B103" s="22" t="s">
        <v>96</v>
      </c>
      <c r="C103" s="22" t="s">
        <v>133</v>
      </c>
      <c r="D103" s="23" t="s">
        <v>148</v>
      </c>
      <c r="E103" s="22" t="s">
        <v>115</v>
      </c>
      <c r="F103" s="22" t="s">
        <v>118</v>
      </c>
      <c r="G103" s="24">
        <v>4640008175223</v>
      </c>
      <c r="H103" s="22">
        <v>6000</v>
      </c>
      <c r="I103" s="25" t="str">
        <f>HYPERLINK("http://examen-media.ru/products/155","Описание")</f>
        <v>Описание</v>
      </c>
      <c r="J103" s="25" t="str">
        <f>HYPERLINK("https://reestr.minsvyaz.ru/reestr/96522/?sphrase_id=225180","2359")</f>
        <v>2359</v>
      </c>
    </row>
    <row r="104" spans="1:10" ht="31.5">
      <c r="A104" s="22">
        <v>102</v>
      </c>
      <c r="B104" s="22" t="s">
        <v>96</v>
      </c>
      <c r="C104" s="22" t="s">
        <v>133</v>
      </c>
      <c r="D104" s="23" t="s">
        <v>149</v>
      </c>
      <c r="E104" s="22" t="s">
        <v>115</v>
      </c>
      <c r="F104" s="22" t="s">
        <v>118</v>
      </c>
      <c r="G104" s="24">
        <v>4640008175254</v>
      </c>
      <c r="H104" s="22">
        <v>6000</v>
      </c>
      <c r="I104" s="25" t="str">
        <f>HYPERLINK("http://examen-media.ru/products/158","Описание")</f>
        <v>Описание</v>
      </c>
      <c r="J104" s="25" t="str">
        <f>HYPERLINK("https://reestr.minsvyaz.ru/reestr/96531/?sphrase_id=225183","2368")</f>
        <v>2368</v>
      </c>
    </row>
    <row r="105" spans="1:10" ht="31.5">
      <c r="A105" s="22">
        <v>103</v>
      </c>
      <c r="B105" s="22" t="s">
        <v>96</v>
      </c>
      <c r="C105" s="22" t="s">
        <v>133</v>
      </c>
      <c r="D105" s="23" t="s">
        <v>150</v>
      </c>
      <c r="E105" s="22" t="s">
        <v>115</v>
      </c>
      <c r="F105" s="22" t="s">
        <v>118</v>
      </c>
      <c r="G105" s="24">
        <v>4640008175216</v>
      </c>
      <c r="H105" s="22">
        <v>6000</v>
      </c>
      <c r="I105" s="25" t="str">
        <f>HYPERLINK("http://examen-media.ru/products/151","Описание")</f>
        <v>Описание</v>
      </c>
      <c r="J105" s="25" t="str">
        <f>HYPERLINK("https://reestr.minsvyaz.ru/reestr/96526/?sphrase_id=225176","2363")</f>
        <v>2363</v>
      </c>
    </row>
    <row r="106" spans="1:10" ht="31.5">
      <c r="A106" s="22">
        <v>104</v>
      </c>
      <c r="B106" s="22" t="s">
        <v>96</v>
      </c>
      <c r="C106" s="22" t="s">
        <v>133</v>
      </c>
      <c r="D106" s="23" t="s">
        <v>151</v>
      </c>
      <c r="E106" s="22" t="s">
        <v>115</v>
      </c>
      <c r="F106" s="22" t="s">
        <v>118</v>
      </c>
      <c r="G106" s="24">
        <v>4640008175230</v>
      </c>
      <c r="H106" s="22">
        <v>6000</v>
      </c>
      <c r="I106" s="25" t="str">
        <f>HYPERLINK("http://examen-media.ru/products/156","Описание")</f>
        <v>Описание</v>
      </c>
      <c r="J106" s="25" t="str">
        <f>HYPERLINK("https://reestr.minsvyaz.ru/reestr/96530/?sphrase_id=225181","2367")</f>
        <v>2367</v>
      </c>
    </row>
    <row r="107" spans="1:10" ht="47.25">
      <c r="A107" s="22">
        <v>105</v>
      </c>
      <c r="B107" s="22" t="s">
        <v>96</v>
      </c>
      <c r="C107" s="22" t="s">
        <v>133</v>
      </c>
      <c r="D107" s="23" t="s">
        <v>152</v>
      </c>
      <c r="E107" s="22" t="s">
        <v>153</v>
      </c>
      <c r="F107" s="22" t="s">
        <v>137</v>
      </c>
      <c r="G107" s="24">
        <v>4640008176909</v>
      </c>
      <c r="H107" s="22">
        <v>6000</v>
      </c>
      <c r="I107" s="25" t="str">
        <f>HYPERLINK("http://examen-media.ru/products/247","Описание")</f>
        <v>Описание</v>
      </c>
      <c r="J107" s="22" t="s">
        <v>27</v>
      </c>
    </row>
    <row r="108" spans="1:10" ht="47.25">
      <c r="A108" s="22">
        <v>106</v>
      </c>
      <c r="B108" s="22" t="s">
        <v>96</v>
      </c>
      <c r="C108" s="22" t="s">
        <v>133</v>
      </c>
      <c r="D108" s="23" t="s">
        <v>154</v>
      </c>
      <c r="E108" s="22" t="s">
        <v>153</v>
      </c>
      <c r="F108" s="22" t="s">
        <v>137</v>
      </c>
      <c r="G108" s="24">
        <v>4640008176862</v>
      </c>
      <c r="H108" s="22">
        <v>6000</v>
      </c>
      <c r="I108" s="25" t="str">
        <f>HYPERLINK("http://examen-media.ru/products/243","Описание")</f>
        <v>Описание</v>
      </c>
      <c r="J108" s="22" t="s">
        <v>27</v>
      </c>
    </row>
    <row r="109" spans="1:10" ht="47.25">
      <c r="A109" s="22">
        <v>107</v>
      </c>
      <c r="B109" s="22" t="s">
        <v>96</v>
      </c>
      <c r="C109" s="22" t="s">
        <v>133</v>
      </c>
      <c r="D109" s="23" t="s">
        <v>155</v>
      </c>
      <c r="E109" s="22" t="s">
        <v>153</v>
      </c>
      <c r="F109" s="22" t="s">
        <v>137</v>
      </c>
      <c r="G109" s="24">
        <v>4640008176916</v>
      </c>
      <c r="H109" s="22">
        <v>6000</v>
      </c>
      <c r="I109" s="25" t="str">
        <f>HYPERLINK("http://examen-media.ru/products/248","Описание")</f>
        <v>Описание</v>
      </c>
      <c r="J109" s="22" t="s">
        <v>27</v>
      </c>
    </row>
    <row r="110" spans="1:10" ht="47.25">
      <c r="A110" s="22">
        <v>108</v>
      </c>
      <c r="B110" s="22" t="s">
        <v>96</v>
      </c>
      <c r="C110" s="22" t="s">
        <v>133</v>
      </c>
      <c r="D110" s="23" t="s">
        <v>156</v>
      </c>
      <c r="E110" s="22" t="s">
        <v>153</v>
      </c>
      <c r="F110" s="22" t="s">
        <v>137</v>
      </c>
      <c r="G110" s="24">
        <v>4640008176831</v>
      </c>
      <c r="H110" s="22">
        <v>6000</v>
      </c>
      <c r="I110" s="25" t="str">
        <f>HYPERLINK("http://examen-media.ru/products/240","Описание")</f>
        <v>Описание</v>
      </c>
      <c r="J110" s="22" t="s">
        <v>27</v>
      </c>
    </row>
    <row r="111" spans="1:10" ht="47.25">
      <c r="A111" s="22">
        <v>109</v>
      </c>
      <c r="B111" s="22" t="s">
        <v>96</v>
      </c>
      <c r="C111" s="22" t="s">
        <v>133</v>
      </c>
      <c r="D111" s="23" t="s">
        <v>157</v>
      </c>
      <c r="E111" s="22" t="s">
        <v>153</v>
      </c>
      <c r="F111" s="22" t="s">
        <v>137</v>
      </c>
      <c r="G111" s="24">
        <v>4640008176923</v>
      </c>
      <c r="H111" s="22">
        <v>6000</v>
      </c>
      <c r="I111" s="25" t="str">
        <f>HYPERLINK("http://examen-media.ru/products/249","Описание")</f>
        <v>Описание</v>
      </c>
      <c r="J111" s="22" t="s">
        <v>27</v>
      </c>
    </row>
    <row r="112" spans="1:10" ht="47.25">
      <c r="A112" s="22">
        <v>110</v>
      </c>
      <c r="B112" s="22" t="s">
        <v>96</v>
      </c>
      <c r="C112" s="22" t="s">
        <v>133</v>
      </c>
      <c r="D112" s="23" t="s">
        <v>158</v>
      </c>
      <c r="E112" s="22" t="s">
        <v>153</v>
      </c>
      <c r="F112" s="22" t="s">
        <v>137</v>
      </c>
      <c r="G112" s="24">
        <v>4640008176893</v>
      </c>
      <c r="H112" s="22">
        <v>6000</v>
      </c>
      <c r="I112" s="25" t="str">
        <f>HYPERLINK("http://examen-media.ru/products/246","Описание")</f>
        <v>Описание</v>
      </c>
      <c r="J112" s="22" t="s">
        <v>27</v>
      </c>
    </row>
    <row r="113" spans="1:10" ht="47.25">
      <c r="A113" s="22">
        <v>111</v>
      </c>
      <c r="B113" s="22" t="s">
        <v>96</v>
      </c>
      <c r="C113" s="22" t="s">
        <v>133</v>
      </c>
      <c r="D113" s="23" t="s">
        <v>159</v>
      </c>
      <c r="E113" s="22" t="s">
        <v>153</v>
      </c>
      <c r="F113" s="22" t="s">
        <v>137</v>
      </c>
      <c r="G113" s="24">
        <v>4640008176879</v>
      </c>
      <c r="H113" s="22">
        <v>6000</v>
      </c>
      <c r="I113" s="25" t="str">
        <f>HYPERLINK("http://examen-media.ru/products/244","Описание")</f>
        <v>Описание</v>
      </c>
      <c r="J113" s="22" t="s">
        <v>27</v>
      </c>
    </row>
    <row r="114" spans="1:10" ht="47.25">
      <c r="A114" s="22">
        <v>112</v>
      </c>
      <c r="B114" s="22" t="s">
        <v>96</v>
      </c>
      <c r="C114" s="22" t="s">
        <v>133</v>
      </c>
      <c r="D114" s="23" t="s">
        <v>160</v>
      </c>
      <c r="E114" s="22" t="s">
        <v>153</v>
      </c>
      <c r="F114" s="22" t="s">
        <v>137</v>
      </c>
      <c r="G114" s="24">
        <v>4640008176848</v>
      </c>
      <c r="H114" s="22">
        <v>6000</v>
      </c>
      <c r="I114" s="25" t="str">
        <f>HYPERLINK("http://examen-media.ru/products/241","Описание")</f>
        <v>Описание</v>
      </c>
      <c r="J114" s="22" t="s">
        <v>27</v>
      </c>
    </row>
    <row r="115" spans="1:10" ht="47.25">
      <c r="A115" s="22">
        <v>113</v>
      </c>
      <c r="B115" s="22" t="s">
        <v>96</v>
      </c>
      <c r="C115" s="22" t="s">
        <v>133</v>
      </c>
      <c r="D115" s="23" t="s">
        <v>161</v>
      </c>
      <c r="E115" s="22" t="s">
        <v>153</v>
      </c>
      <c r="F115" s="22" t="s">
        <v>137</v>
      </c>
      <c r="G115" s="24">
        <v>4640008176886</v>
      </c>
      <c r="H115" s="22">
        <v>6000</v>
      </c>
      <c r="I115" s="25" t="str">
        <f>HYPERLINK("http://examen-media.ru/products/245","Описание")</f>
        <v>Описание</v>
      </c>
      <c r="J115" s="22" t="s">
        <v>27</v>
      </c>
    </row>
    <row r="116" spans="1:10" ht="47.25">
      <c r="A116" s="22">
        <v>114</v>
      </c>
      <c r="B116" s="22" t="s">
        <v>96</v>
      </c>
      <c r="C116" s="22" t="s">
        <v>133</v>
      </c>
      <c r="D116" s="23" t="s">
        <v>162</v>
      </c>
      <c r="E116" s="22" t="s">
        <v>153</v>
      </c>
      <c r="F116" s="22" t="s">
        <v>137</v>
      </c>
      <c r="G116" s="24">
        <v>4640008176855</v>
      </c>
      <c r="H116" s="22">
        <v>6000</v>
      </c>
      <c r="I116" s="25" t="str">
        <f>HYPERLINK("http://examen-media.ru/products/242","Описание")</f>
        <v>Описание</v>
      </c>
      <c r="J116" s="22" t="s">
        <v>27</v>
      </c>
    </row>
    <row r="117" spans="1:10" ht="31.5">
      <c r="A117" s="26">
        <v>115</v>
      </c>
      <c r="B117" s="26" t="s">
        <v>96</v>
      </c>
      <c r="C117" s="26" t="s">
        <v>163</v>
      </c>
      <c r="D117" s="27" t="s">
        <v>164</v>
      </c>
      <c r="E117" s="26" t="s">
        <v>165</v>
      </c>
      <c r="F117" s="26" t="s">
        <v>112</v>
      </c>
      <c r="G117" s="28">
        <v>4640008176626</v>
      </c>
      <c r="H117" s="26">
        <v>6000</v>
      </c>
      <c r="I117" s="29" t="str">
        <f>HYPERLINK("http://examen-media.ru/products/168","Описание")</f>
        <v>Описание</v>
      </c>
      <c r="J117" s="29" t="str">
        <f>HYPERLINK("https://reestr.minsvyaz.ru/reestr/127960/?sphrase_id=225193","4519")</f>
        <v>4519</v>
      </c>
    </row>
    <row r="118" spans="1:10" ht="31.5">
      <c r="A118" s="26">
        <v>116</v>
      </c>
      <c r="B118" s="26" t="s">
        <v>96</v>
      </c>
      <c r="C118" s="26" t="s">
        <v>163</v>
      </c>
      <c r="D118" s="27" t="s">
        <v>166</v>
      </c>
      <c r="E118" s="26" t="s">
        <v>167</v>
      </c>
      <c r="F118" s="26" t="s">
        <v>112</v>
      </c>
      <c r="G118" s="28">
        <v>4640008177173</v>
      </c>
      <c r="H118" s="26">
        <v>6000</v>
      </c>
      <c r="I118" s="29" t="str">
        <f>HYPERLINK("http://examen-media.ru/products/100","Описание")</f>
        <v>Описание</v>
      </c>
      <c r="J118" s="29" t="str">
        <f>HYPERLINK("https://reestr.minsvyaz.ru/reestr/87448/?sphrase_id=225132","1376")</f>
        <v>1376</v>
      </c>
    </row>
    <row r="119" spans="1:10" ht="31.5">
      <c r="A119" s="26">
        <v>117</v>
      </c>
      <c r="B119" s="26" t="s">
        <v>96</v>
      </c>
      <c r="C119" s="26" t="s">
        <v>163</v>
      </c>
      <c r="D119" s="27" t="s">
        <v>168</v>
      </c>
      <c r="E119" s="26" t="s">
        <v>167</v>
      </c>
      <c r="F119" s="26" t="s">
        <v>118</v>
      </c>
      <c r="G119" s="28">
        <v>4640008176503</v>
      </c>
      <c r="H119" s="26">
        <v>6000</v>
      </c>
      <c r="I119" s="29" t="str">
        <f>HYPERLINK("http://examen-media.ru/products/97","Описание")</f>
        <v>Описание</v>
      </c>
      <c r="J119" s="29" t="str">
        <f>HYPERLINK("https://reestr.minsvyaz.ru/reestr/87449/?sphrase_id=225129","1377")</f>
        <v>1377</v>
      </c>
    </row>
    <row r="120" spans="1:10" ht="31.5">
      <c r="A120" s="26">
        <v>118</v>
      </c>
      <c r="B120" s="26" t="s">
        <v>96</v>
      </c>
      <c r="C120" s="26" t="s">
        <v>163</v>
      </c>
      <c r="D120" s="27" t="s">
        <v>169</v>
      </c>
      <c r="E120" s="26" t="s">
        <v>167</v>
      </c>
      <c r="F120" s="26" t="s">
        <v>105</v>
      </c>
      <c r="G120" s="28">
        <v>4640008176510</v>
      </c>
      <c r="H120" s="26">
        <v>6000</v>
      </c>
      <c r="I120" s="29" t="str">
        <f>HYPERLINK("http://examen-media.ru/products/98","Описание")</f>
        <v>Описание</v>
      </c>
      <c r="J120" s="29" t="str">
        <f>HYPERLINK("https://reestr.minsvyaz.ru/reestr/87361/?sphrase_id=225130","1289")</f>
        <v>1289</v>
      </c>
    </row>
    <row r="121" spans="1:10" ht="31.5">
      <c r="A121" s="26">
        <v>119</v>
      </c>
      <c r="B121" s="26" t="s">
        <v>96</v>
      </c>
      <c r="C121" s="26" t="s">
        <v>163</v>
      </c>
      <c r="D121" s="27" t="s">
        <v>170</v>
      </c>
      <c r="E121" s="26" t="s">
        <v>167</v>
      </c>
      <c r="F121" s="26" t="s">
        <v>100</v>
      </c>
      <c r="G121" s="28">
        <v>4640008176527</v>
      </c>
      <c r="H121" s="26">
        <v>6000</v>
      </c>
      <c r="I121" s="29" t="str">
        <f>HYPERLINK("http://examen-media.ru/products/99","Описание")</f>
        <v>Описание</v>
      </c>
      <c r="J121" s="29" t="str">
        <f>HYPERLINK("https://reestr.minsvyaz.ru/reestr/87447/?sphrase_id=225131","1375")</f>
        <v>1375</v>
      </c>
    </row>
    <row r="122" spans="1:10" ht="31.5">
      <c r="A122" s="26">
        <v>120</v>
      </c>
      <c r="B122" s="26" t="s">
        <v>96</v>
      </c>
      <c r="C122" s="26" t="s">
        <v>163</v>
      </c>
      <c r="D122" s="27" t="s">
        <v>171</v>
      </c>
      <c r="E122" s="26" t="s">
        <v>167</v>
      </c>
      <c r="F122" s="26" t="s">
        <v>172</v>
      </c>
      <c r="G122" s="28">
        <v>4640008173892</v>
      </c>
      <c r="H122" s="26">
        <v>6000</v>
      </c>
      <c r="I122" s="29" t="str">
        <f>HYPERLINK("http://examen-media.ru/products/101","Описание")</f>
        <v>Описание</v>
      </c>
      <c r="J122" s="29" t="str">
        <f>HYPERLINK("https://reestr.minsvyaz.ru/reestr/87362/?sphrase_id=225133","1290")</f>
        <v>1290</v>
      </c>
    </row>
    <row r="123" spans="1:10" ht="31.5">
      <c r="A123" s="26">
        <v>121</v>
      </c>
      <c r="B123" s="26" t="s">
        <v>96</v>
      </c>
      <c r="C123" s="26" t="s">
        <v>163</v>
      </c>
      <c r="D123" s="27" t="s">
        <v>173</v>
      </c>
      <c r="E123" s="26" t="s">
        <v>167</v>
      </c>
      <c r="F123" s="26" t="s">
        <v>174</v>
      </c>
      <c r="G123" s="28">
        <v>4640008173915</v>
      </c>
      <c r="H123" s="26">
        <v>6000</v>
      </c>
      <c r="I123" s="29" t="str">
        <f>HYPERLINK("http://examen-media.ru/products/102","Описание")</f>
        <v>Описание</v>
      </c>
      <c r="J123" s="29" t="str">
        <f>HYPERLINK("https://reestr.minsvyaz.ru/reestr/87445/?sphrase_id=225134","1373")</f>
        <v>1373</v>
      </c>
    </row>
    <row r="124" spans="1:10" ht="31.5">
      <c r="A124" s="26">
        <v>122</v>
      </c>
      <c r="B124" s="26" t="s">
        <v>96</v>
      </c>
      <c r="C124" s="26" t="s">
        <v>163</v>
      </c>
      <c r="D124" s="27" t="s">
        <v>175</v>
      </c>
      <c r="E124" s="26" t="s">
        <v>167</v>
      </c>
      <c r="F124" s="26" t="s">
        <v>176</v>
      </c>
      <c r="G124" s="28">
        <v>4640008177166</v>
      </c>
      <c r="H124" s="26">
        <v>6000</v>
      </c>
      <c r="I124" s="29" t="str">
        <f>HYPERLINK("http://examen-media.ru/products/103","Описание")</f>
        <v>Описание</v>
      </c>
      <c r="J124" s="29" t="str">
        <f>HYPERLINK("https://reestr.minsvyaz.ru/reestr/87446/?sphrase_id=225135","1374")</f>
        <v>1374</v>
      </c>
    </row>
    <row r="125" spans="1:10" ht="31.5">
      <c r="A125" s="26">
        <v>123</v>
      </c>
      <c r="B125" s="26" t="s">
        <v>96</v>
      </c>
      <c r="C125" s="26" t="s">
        <v>163</v>
      </c>
      <c r="D125" s="27" t="s">
        <v>177</v>
      </c>
      <c r="E125" s="26" t="s">
        <v>99</v>
      </c>
      <c r="F125" s="26" t="s">
        <v>121</v>
      </c>
      <c r="G125" s="28">
        <v>4640008174981</v>
      </c>
      <c r="H125" s="26">
        <v>6000</v>
      </c>
      <c r="I125" s="29" t="str">
        <f>HYPERLINK("http://examen-media.ru/products/141","Описание")</f>
        <v>Описание</v>
      </c>
      <c r="J125" s="29" t="str">
        <f>HYPERLINK("https://reestr.minsvyaz.ru/reestr/89442/?sphrase_id=225165","1838")</f>
        <v>1838</v>
      </c>
    </row>
    <row r="126" spans="1:10" ht="31.5">
      <c r="A126" s="26">
        <v>124</v>
      </c>
      <c r="B126" s="26" t="s">
        <v>96</v>
      </c>
      <c r="C126" s="26" t="s">
        <v>163</v>
      </c>
      <c r="D126" s="27" t="s">
        <v>178</v>
      </c>
      <c r="E126" s="26" t="s">
        <v>99</v>
      </c>
      <c r="F126" s="26" t="s">
        <v>123</v>
      </c>
      <c r="G126" s="28">
        <v>4640008174998</v>
      </c>
      <c r="H126" s="26">
        <v>6000</v>
      </c>
      <c r="I126" s="29" t="str">
        <f>HYPERLINK("http://examen-media.ru/products/142","Описание")</f>
        <v>Описание</v>
      </c>
      <c r="J126" s="29" t="str">
        <f>HYPERLINK("https://reestr.minsvyaz.ru/reestr/89441/?sphrase_id=225166","1837")</f>
        <v>1837</v>
      </c>
    </row>
    <row r="127" spans="1:10" ht="31.5">
      <c r="A127" s="26">
        <v>125</v>
      </c>
      <c r="B127" s="26" t="s">
        <v>96</v>
      </c>
      <c r="C127" s="26" t="s">
        <v>163</v>
      </c>
      <c r="D127" s="27" t="s">
        <v>179</v>
      </c>
      <c r="E127" s="26" t="s">
        <v>99</v>
      </c>
      <c r="F127" s="26" t="s">
        <v>105</v>
      </c>
      <c r="G127" s="28">
        <v>4640008174974</v>
      </c>
      <c r="H127" s="26">
        <v>6000</v>
      </c>
      <c r="I127" s="29" t="str">
        <f>HYPERLINK("http://examen-media.ru/products/140","Описание")</f>
        <v>Описание</v>
      </c>
      <c r="J127" s="29" t="str">
        <f>HYPERLINK("https://reestr.minsvyaz.ru/reestr/93321/?sphrase_id=225164","2079")</f>
        <v>2079</v>
      </c>
    </row>
    <row r="128" spans="1:10" ht="31.5">
      <c r="A128" s="26">
        <v>126</v>
      </c>
      <c r="B128" s="26" t="s">
        <v>96</v>
      </c>
      <c r="C128" s="26" t="s">
        <v>163</v>
      </c>
      <c r="D128" s="27" t="s">
        <v>180</v>
      </c>
      <c r="E128" s="26" t="s">
        <v>99</v>
      </c>
      <c r="F128" s="26" t="s">
        <v>110</v>
      </c>
      <c r="G128" s="28">
        <v>4640008174967</v>
      </c>
      <c r="H128" s="26">
        <v>6000</v>
      </c>
      <c r="I128" s="29" t="str">
        <f>HYPERLINK("http://examen-media.ru/products/139","Описание")</f>
        <v>Описание</v>
      </c>
      <c r="J128" s="29" t="str">
        <f>HYPERLINK("https://reestr.minsvyaz.ru/reestr/89443/?sphrase_id=225163","1839")</f>
        <v>1839</v>
      </c>
    </row>
    <row r="129" spans="1:10" ht="31.5">
      <c r="A129" s="26">
        <v>127</v>
      </c>
      <c r="B129" s="26" t="s">
        <v>96</v>
      </c>
      <c r="C129" s="26" t="s">
        <v>163</v>
      </c>
      <c r="D129" s="27" t="s">
        <v>181</v>
      </c>
      <c r="E129" s="26" t="s">
        <v>99</v>
      </c>
      <c r="F129" s="26" t="s">
        <v>112</v>
      </c>
      <c r="G129" s="28">
        <v>4640008175001</v>
      </c>
      <c r="H129" s="26">
        <v>6000</v>
      </c>
      <c r="I129" s="29" t="str">
        <f>HYPERLINK("http://examen-media.ru/products/143","Описание")</f>
        <v>Описание</v>
      </c>
      <c r="J129" s="29" t="str">
        <f>HYPERLINK("https://reestr.minsvyaz.ru/reestr/89440/?sphrase_id=225167","1836")</f>
        <v>1836</v>
      </c>
    </row>
    <row r="130" spans="1:10" ht="31.5">
      <c r="A130" s="26">
        <v>128</v>
      </c>
      <c r="B130" s="26" t="s">
        <v>96</v>
      </c>
      <c r="C130" s="26" t="s">
        <v>163</v>
      </c>
      <c r="D130" s="27" t="s">
        <v>182</v>
      </c>
      <c r="E130" s="26" t="s">
        <v>183</v>
      </c>
      <c r="F130" s="26" t="s">
        <v>184</v>
      </c>
      <c r="G130" s="28">
        <v>4640008177159</v>
      </c>
      <c r="H130" s="26">
        <v>6000</v>
      </c>
      <c r="I130" s="29" t="str">
        <f>HYPERLINK("http://examen-media.ru/products/49","Описание")</f>
        <v>Описание</v>
      </c>
      <c r="J130" s="29" t="str">
        <f>HYPERLINK("https://reestr.minsvyaz.ru/reestr/139109/?sphrase_id=225081","5004")</f>
        <v>5004</v>
      </c>
    </row>
    <row r="131" spans="1:10" ht="31.5">
      <c r="A131" s="26">
        <v>129</v>
      </c>
      <c r="B131" s="26" t="s">
        <v>96</v>
      </c>
      <c r="C131" s="26" t="s">
        <v>163</v>
      </c>
      <c r="D131" s="27" t="s">
        <v>185</v>
      </c>
      <c r="E131" s="26" t="s">
        <v>115</v>
      </c>
      <c r="F131" s="26" t="s">
        <v>121</v>
      </c>
      <c r="G131" s="28">
        <v>4640008176541</v>
      </c>
      <c r="H131" s="26">
        <v>6000</v>
      </c>
      <c r="I131" s="29" t="str">
        <f>HYPERLINK("http://examen-media.ru/products/146","Описание")</f>
        <v>Описание</v>
      </c>
      <c r="J131" s="29" t="str">
        <f>HYPERLINK("https://reestr.minsvyaz.ru/reestr/89438/?sphrase_id=225171","1834")</f>
        <v>1834</v>
      </c>
    </row>
    <row r="132" spans="1:10" ht="31.5">
      <c r="A132" s="26">
        <v>130</v>
      </c>
      <c r="B132" s="26" t="s">
        <v>96</v>
      </c>
      <c r="C132" s="26" t="s">
        <v>163</v>
      </c>
      <c r="D132" s="27" t="s">
        <v>186</v>
      </c>
      <c r="E132" s="26" t="s">
        <v>115</v>
      </c>
      <c r="F132" s="26" t="s">
        <v>105</v>
      </c>
      <c r="G132" s="28">
        <v>4640008176565</v>
      </c>
      <c r="H132" s="26">
        <v>6000</v>
      </c>
      <c r="I132" s="29" t="str">
        <f>HYPERLINK("http://examen-media.ru/products/145","Описание")</f>
        <v>Описание</v>
      </c>
      <c r="J132" s="29" t="str">
        <f>HYPERLINK("https://reestr.minsvyaz.ru/reestr/89439/?sphrase_id=225170","1835")</f>
        <v>1835</v>
      </c>
    </row>
    <row r="133" spans="1:10" ht="31.5">
      <c r="A133" s="26">
        <v>131</v>
      </c>
      <c r="B133" s="26" t="s">
        <v>96</v>
      </c>
      <c r="C133" s="26" t="s">
        <v>163</v>
      </c>
      <c r="D133" s="27" t="s">
        <v>187</v>
      </c>
      <c r="E133" s="26" t="s">
        <v>115</v>
      </c>
      <c r="F133" s="26" t="s">
        <v>118</v>
      </c>
      <c r="G133" s="28">
        <v>4640008176558</v>
      </c>
      <c r="H133" s="26">
        <v>6000</v>
      </c>
      <c r="I133" s="29" t="str">
        <f>HYPERLINK("http://examen-media.ru/products/144","Описание")</f>
        <v>Описание</v>
      </c>
      <c r="J133" s="29" t="str">
        <f>HYPERLINK("https://reestr.minsvyaz.ru/reestr/89447/?sphrase_id=225169","1843")</f>
        <v>1843</v>
      </c>
    </row>
    <row r="134" spans="1:10" ht="31.5">
      <c r="A134" s="26">
        <v>132</v>
      </c>
      <c r="B134" s="26" t="s">
        <v>96</v>
      </c>
      <c r="C134" s="26" t="s">
        <v>163</v>
      </c>
      <c r="D134" s="27" t="s">
        <v>188</v>
      </c>
      <c r="E134" s="26" t="s">
        <v>115</v>
      </c>
      <c r="F134" s="26" t="s">
        <v>123</v>
      </c>
      <c r="G134" s="28">
        <v>4640008176572</v>
      </c>
      <c r="H134" s="26">
        <v>6000</v>
      </c>
      <c r="I134" s="29" t="str">
        <f>HYPERLINK("http://examen-media.ru/products/147","Описание")</f>
        <v>Описание</v>
      </c>
      <c r="J134" s="29" t="str">
        <f>HYPERLINK("https://reestr.minsvyaz.ru/reestr/89437/?sphrase_id=225172","1833")</f>
        <v>1833</v>
      </c>
    </row>
    <row r="135" spans="1:10" ht="31.5">
      <c r="A135" s="26">
        <v>133</v>
      </c>
      <c r="B135" s="26" t="s">
        <v>96</v>
      </c>
      <c r="C135" s="26" t="s">
        <v>163</v>
      </c>
      <c r="D135" s="27" t="s">
        <v>189</v>
      </c>
      <c r="E135" s="26" t="s">
        <v>190</v>
      </c>
      <c r="F135" s="26" t="s">
        <v>116</v>
      </c>
      <c r="G135" s="28">
        <v>4640008173465</v>
      </c>
      <c r="H135" s="26">
        <v>6000</v>
      </c>
      <c r="I135" s="29" t="str">
        <f>HYPERLINK("http://examen-media.ru/products/115","Описание")</f>
        <v>Описание</v>
      </c>
      <c r="J135" s="29" t="str">
        <f>HYPERLINK("https://reestr.minsvyaz.ru/reestr/87530/?sphrase_id=225147","1451")</f>
        <v>1451</v>
      </c>
    </row>
    <row r="136" spans="1:10" ht="31.5">
      <c r="A136" s="26">
        <v>134</v>
      </c>
      <c r="B136" s="26" t="s">
        <v>96</v>
      </c>
      <c r="C136" s="26" t="s">
        <v>163</v>
      </c>
      <c r="D136" s="27" t="s">
        <v>191</v>
      </c>
      <c r="E136" s="26" t="s">
        <v>190</v>
      </c>
      <c r="F136" s="26" t="s">
        <v>118</v>
      </c>
      <c r="G136" s="28">
        <v>4640008173472</v>
      </c>
      <c r="H136" s="26">
        <v>6000</v>
      </c>
      <c r="I136" s="29" t="str">
        <f>HYPERLINK("http://examen-media.ru/products/116","Описание")</f>
        <v>Описание</v>
      </c>
      <c r="J136" s="29" t="str">
        <f>HYPERLINK("https://reestr.minsvyaz.ru/reestr/87531/?sphrase_id=225148","1452")</f>
        <v>1452</v>
      </c>
    </row>
    <row r="137" spans="1:10" ht="31.5">
      <c r="A137" s="26">
        <v>135</v>
      </c>
      <c r="B137" s="26" t="s">
        <v>96</v>
      </c>
      <c r="C137" s="26" t="s">
        <v>163</v>
      </c>
      <c r="D137" s="27" t="s">
        <v>192</v>
      </c>
      <c r="E137" s="26" t="s">
        <v>190</v>
      </c>
      <c r="F137" s="26" t="s">
        <v>105</v>
      </c>
      <c r="G137" s="28">
        <v>4640008173489</v>
      </c>
      <c r="H137" s="26">
        <v>6000</v>
      </c>
      <c r="I137" s="29" t="str">
        <f>HYPERLINK("http://examen-media.ru/products/117","Описание")</f>
        <v>Описание</v>
      </c>
      <c r="J137" s="29" t="str">
        <f>HYPERLINK("https://reestr.minsvyaz.ru/reestr/87539/?sphrase_id=225149","1460")</f>
        <v>1460</v>
      </c>
    </row>
    <row r="138" spans="1:10" ht="31.5">
      <c r="A138" s="26">
        <v>136</v>
      </c>
      <c r="B138" s="26" t="s">
        <v>96</v>
      </c>
      <c r="C138" s="26" t="s">
        <v>163</v>
      </c>
      <c r="D138" s="27" t="s">
        <v>193</v>
      </c>
      <c r="E138" s="26" t="s">
        <v>190</v>
      </c>
      <c r="F138" s="26" t="s">
        <v>121</v>
      </c>
      <c r="G138" s="28">
        <v>4640008173496</v>
      </c>
      <c r="H138" s="26">
        <v>6000</v>
      </c>
      <c r="I138" s="29" t="str">
        <f>HYPERLINK("http://examen-media.ru/products/118","Описание")</f>
        <v>Описание</v>
      </c>
      <c r="J138" s="29" t="str">
        <f>HYPERLINK("https://reestr.minsvyaz.ru/reestr/87526/?sphrase_id=225150","1447")</f>
        <v>1447</v>
      </c>
    </row>
    <row r="139" spans="1:10" ht="31.5">
      <c r="A139" s="26">
        <v>137</v>
      </c>
      <c r="B139" s="26" t="s">
        <v>96</v>
      </c>
      <c r="C139" s="26" t="s">
        <v>163</v>
      </c>
      <c r="D139" s="27" t="s">
        <v>194</v>
      </c>
      <c r="E139" s="26" t="s">
        <v>190</v>
      </c>
      <c r="F139" s="26" t="s">
        <v>123</v>
      </c>
      <c r="G139" s="28">
        <v>4640008173502</v>
      </c>
      <c r="H139" s="26">
        <v>6000</v>
      </c>
      <c r="I139" s="29" t="str">
        <f>HYPERLINK("http://examen-media.ru/products/119","Описание")</f>
        <v>Описание</v>
      </c>
      <c r="J139" s="29" t="str">
        <f>HYPERLINK("https://reestr.minsvyaz.ru/reestr/87525/?sphrase_id=225151","1446")</f>
        <v>1446</v>
      </c>
    </row>
    <row r="140" spans="1:10" ht="31.5">
      <c r="A140" s="26">
        <v>138</v>
      </c>
      <c r="B140" s="26" t="s">
        <v>96</v>
      </c>
      <c r="C140" s="26" t="s">
        <v>163</v>
      </c>
      <c r="D140" s="27" t="s">
        <v>195</v>
      </c>
      <c r="E140" s="26" t="s">
        <v>44</v>
      </c>
      <c r="F140" s="26" t="s">
        <v>116</v>
      </c>
      <c r="G140" s="28">
        <v>4640008173649</v>
      </c>
      <c r="H140" s="26">
        <v>6000</v>
      </c>
      <c r="I140" s="29" t="str">
        <f>HYPERLINK("http://examen-media.ru/products/104","Описание")</f>
        <v>Описание</v>
      </c>
      <c r="J140" s="29" t="str">
        <f>HYPERLINK("https://reestr.minsvyaz.ru/reestr/87462/?sphrase_id=225136","1390")</f>
        <v>1390</v>
      </c>
    </row>
    <row r="141" spans="1:10" ht="31.5">
      <c r="A141" s="26">
        <v>139</v>
      </c>
      <c r="B141" s="26" t="s">
        <v>96</v>
      </c>
      <c r="C141" s="26" t="s">
        <v>163</v>
      </c>
      <c r="D141" s="27" t="s">
        <v>196</v>
      </c>
      <c r="E141" s="26" t="s">
        <v>44</v>
      </c>
      <c r="F141" s="26" t="s">
        <v>118</v>
      </c>
      <c r="G141" s="28">
        <v>4640008177067</v>
      </c>
      <c r="H141" s="26">
        <v>6000</v>
      </c>
      <c r="I141" s="29" t="str">
        <f>HYPERLINK("http://examen-media.ru/products/105","Описание")</f>
        <v>Описание</v>
      </c>
      <c r="J141" s="29" t="str">
        <f>HYPERLINK("https://reestr.minsvyaz.ru/reestr/87461/?sphrase_id=225137","1389")</f>
        <v>1389</v>
      </c>
    </row>
    <row r="142" spans="1:10" ht="31.5">
      <c r="A142" s="26">
        <v>140</v>
      </c>
      <c r="B142" s="26" t="s">
        <v>96</v>
      </c>
      <c r="C142" s="26" t="s">
        <v>163</v>
      </c>
      <c r="D142" s="27" t="s">
        <v>197</v>
      </c>
      <c r="E142" s="26" t="s">
        <v>44</v>
      </c>
      <c r="F142" s="26" t="s">
        <v>198</v>
      </c>
      <c r="G142" s="28">
        <v>4640008173670</v>
      </c>
      <c r="H142" s="26">
        <v>6000</v>
      </c>
      <c r="I142" s="29" t="str">
        <f>HYPERLINK("http://examen-media.ru/products/107","Описание")</f>
        <v>Описание</v>
      </c>
      <c r="J142" s="29" t="str">
        <f>HYPERLINK("https://reestr.minsvyaz.ru/reestr/87460/?sphrase_id=225139","1388")</f>
        <v>1388</v>
      </c>
    </row>
    <row r="143" spans="1:10" ht="31.5">
      <c r="A143" s="26">
        <v>141</v>
      </c>
      <c r="B143" s="26" t="s">
        <v>96</v>
      </c>
      <c r="C143" s="26" t="s">
        <v>163</v>
      </c>
      <c r="D143" s="27" t="s">
        <v>199</v>
      </c>
      <c r="E143" s="26" t="s">
        <v>44</v>
      </c>
      <c r="F143" s="26" t="s">
        <v>198</v>
      </c>
      <c r="G143" s="28">
        <v>4640008173687</v>
      </c>
      <c r="H143" s="26">
        <v>6000</v>
      </c>
      <c r="I143" s="29" t="str">
        <f>HYPERLINK("http://examen-media.ru/products/108","Описание")</f>
        <v>Описание</v>
      </c>
      <c r="J143" s="29" t="str">
        <f>HYPERLINK("https://reestr.minsvyaz.ru/reestr/87458/?sphrase_id=225140","1386")</f>
        <v>1386</v>
      </c>
    </row>
    <row r="144" spans="1:10" ht="31.5">
      <c r="A144" s="26">
        <v>142</v>
      </c>
      <c r="B144" s="26" t="s">
        <v>96</v>
      </c>
      <c r="C144" s="26" t="s">
        <v>163</v>
      </c>
      <c r="D144" s="27" t="s">
        <v>200</v>
      </c>
      <c r="E144" s="26" t="s">
        <v>44</v>
      </c>
      <c r="F144" s="26" t="s">
        <v>201</v>
      </c>
      <c r="G144" s="28">
        <v>4640008173694</v>
      </c>
      <c r="H144" s="26">
        <v>6000</v>
      </c>
      <c r="I144" s="29" t="str">
        <f>HYPERLINK("http://examen-media.ru/products/109","Описание")</f>
        <v>Описание</v>
      </c>
      <c r="J144" s="29" t="str">
        <f>HYPERLINK("https://reestr.minsvyaz.ru/reestr/87471/?sphrase_id=225141","1399")</f>
        <v>1399</v>
      </c>
    </row>
    <row r="145" spans="1:10" ht="31.5">
      <c r="A145" s="26">
        <v>143</v>
      </c>
      <c r="B145" s="26" t="s">
        <v>96</v>
      </c>
      <c r="C145" s="26" t="s">
        <v>163</v>
      </c>
      <c r="D145" s="27" t="s">
        <v>202</v>
      </c>
      <c r="E145" s="26" t="s">
        <v>44</v>
      </c>
      <c r="F145" s="26" t="s">
        <v>184</v>
      </c>
      <c r="G145" s="28">
        <v>4640008173632</v>
      </c>
      <c r="H145" s="26">
        <v>6000</v>
      </c>
      <c r="I145" s="29" t="str">
        <f>HYPERLINK("http://examen-media.ru/products/110","Описание")</f>
        <v>Описание</v>
      </c>
      <c r="J145" s="29" t="str">
        <f>HYPERLINK("https://reestr.minsvyaz.ru/reestr/87464/?sphrase_id=225142","1392")</f>
        <v>1392</v>
      </c>
    </row>
    <row r="146" spans="1:10" ht="31.5">
      <c r="A146" s="26">
        <v>144</v>
      </c>
      <c r="B146" s="26" t="s">
        <v>96</v>
      </c>
      <c r="C146" s="26" t="s">
        <v>163</v>
      </c>
      <c r="D146" s="27" t="s">
        <v>203</v>
      </c>
      <c r="E146" s="26" t="s">
        <v>44</v>
      </c>
      <c r="F146" s="26" t="s">
        <v>204</v>
      </c>
      <c r="G146" s="28">
        <v>4640008176343</v>
      </c>
      <c r="H146" s="26">
        <v>6000</v>
      </c>
      <c r="I146" s="29" t="str">
        <f>HYPERLINK("http://examen-media.ru/products/113","Описание")</f>
        <v>Описание</v>
      </c>
      <c r="J146" s="29" t="str">
        <f>HYPERLINK("https://reestr.minsvyaz.ru/reestr/87469/?sphrase_id=225145","1397")</f>
        <v>1397</v>
      </c>
    </row>
    <row r="147" spans="1:10" ht="31.5">
      <c r="A147" s="26">
        <v>145</v>
      </c>
      <c r="B147" s="26" t="s">
        <v>96</v>
      </c>
      <c r="C147" s="26" t="s">
        <v>163</v>
      </c>
      <c r="D147" s="27" t="s">
        <v>205</v>
      </c>
      <c r="E147" s="26" t="s">
        <v>44</v>
      </c>
      <c r="F147" s="26" t="s">
        <v>112</v>
      </c>
      <c r="G147" s="28">
        <v>4640008173663</v>
      </c>
      <c r="H147" s="26">
        <v>6000</v>
      </c>
      <c r="I147" s="29" t="str">
        <f>HYPERLINK("http://examen-media.ru/products/111","Описание")</f>
        <v>Описание</v>
      </c>
      <c r="J147" s="29" t="str">
        <f>HYPERLINK("https://reestr.minsvyaz.ru/reestr/87463/?sphrase_id=225143","1391")</f>
        <v>1391</v>
      </c>
    </row>
    <row r="148" spans="1:10" ht="31.5">
      <c r="A148" s="26">
        <v>146</v>
      </c>
      <c r="B148" s="26" t="s">
        <v>96</v>
      </c>
      <c r="C148" s="26" t="s">
        <v>163</v>
      </c>
      <c r="D148" s="27" t="s">
        <v>206</v>
      </c>
      <c r="E148" s="26" t="s">
        <v>44</v>
      </c>
      <c r="F148" s="26" t="s">
        <v>184</v>
      </c>
      <c r="G148" s="28">
        <v>4640008173625</v>
      </c>
      <c r="H148" s="26">
        <v>6000</v>
      </c>
      <c r="I148" s="29" t="str">
        <f>HYPERLINK("http://examen-media.ru/products/106","Описание")</f>
        <v>Описание</v>
      </c>
      <c r="J148" s="29" t="str">
        <f>HYPERLINK("https://reestr.minsvyaz.ru/reestr/87465/?sphrase_id=225138","1393")</f>
        <v>1393</v>
      </c>
    </row>
    <row r="149" spans="1:10" ht="31.5">
      <c r="A149" s="26">
        <v>147</v>
      </c>
      <c r="B149" s="26" t="s">
        <v>96</v>
      </c>
      <c r="C149" s="26" t="s">
        <v>163</v>
      </c>
      <c r="D149" s="27" t="s">
        <v>207</v>
      </c>
      <c r="E149" s="26" t="s">
        <v>44</v>
      </c>
      <c r="F149" s="26" t="s">
        <v>208</v>
      </c>
      <c r="G149" s="28">
        <v>4640008173618</v>
      </c>
      <c r="H149" s="26">
        <v>6000</v>
      </c>
      <c r="I149" s="29" t="str">
        <f>HYPERLINK("http://examen-media.ru/products/112","Описание")</f>
        <v>Описание</v>
      </c>
      <c r="J149" s="29" t="str">
        <f>HYPERLINK("https://reestr.minsvyaz.ru/reestr/87457/?sphrase_id=225144","1385")</f>
        <v>1385</v>
      </c>
    </row>
    <row r="150" spans="1:10" ht="31.5">
      <c r="A150" s="26">
        <v>148</v>
      </c>
      <c r="B150" s="26" t="s">
        <v>96</v>
      </c>
      <c r="C150" s="26" t="s">
        <v>163</v>
      </c>
      <c r="D150" s="27" t="s">
        <v>209</v>
      </c>
      <c r="E150" s="26" t="s">
        <v>44</v>
      </c>
      <c r="F150" s="26" t="s">
        <v>198</v>
      </c>
      <c r="G150" s="28">
        <v>4640008176350</v>
      </c>
      <c r="H150" s="26">
        <v>6000</v>
      </c>
      <c r="I150" s="29" t="str">
        <f>HYPERLINK("http://examen-media.ru/products/114","Описание")</f>
        <v>Описание</v>
      </c>
      <c r="J150" s="29" t="str">
        <f>HYPERLINK("https://reestr.minsvyaz.ru/reestr/87470/?sphrase_id=225146","1398")</f>
        <v>1398</v>
      </c>
    </row>
    <row r="151" spans="1:10" ht="31.5">
      <c r="A151" s="26">
        <v>149</v>
      </c>
      <c r="B151" s="26" t="s">
        <v>96</v>
      </c>
      <c r="C151" s="26" t="s">
        <v>163</v>
      </c>
      <c r="D151" s="27" t="s">
        <v>210</v>
      </c>
      <c r="E151" s="26" t="s">
        <v>52</v>
      </c>
      <c r="F151" s="26" t="s">
        <v>201</v>
      </c>
      <c r="G151" s="28">
        <v>4640008175315</v>
      </c>
      <c r="H151" s="26">
        <v>6000</v>
      </c>
      <c r="I151" s="29" t="str">
        <f>HYPERLINK("http://examen-media.ru/products/159","Описание")</f>
        <v>Описание</v>
      </c>
      <c r="J151" s="29" t="str">
        <f>HYPERLINK("https://reestr.minsvyaz.ru/reestr/107004/?sphrase_id=225184","3389")</f>
        <v>3389</v>
      </c>
    </row>
    <row r="152" spans="1:10" ht="31.5">
      <c r="A152" s="26">
        <v>150</v>
      </c>
      <c r="B152" s="26" t="s">
        <v>96</v>
      </c>
      <c r="C152" s="26" t="s">
        <v>163</v>
      </c>
      <c r="D152" s="27" t="s">
        <v>211</v>
      </c>
      <c r="E152" s="26" t="s">
        <v>52</v>
      </c>
      <c r="F152" s="26" t="s">
        <v>112</v>
      </c>
      <c r="G152" s="28">
        <v>4640008175308</v>
      </c>
      <c r="H152" s="26">
        <v>6000</v>
      </c>
      <c r="I152" s="29" t="str">
        <f>HYPERLINK("http://examen-media.ru/products/160","Описание")</f>
        <v>Описание</v>
      </c>
      <c r="J152" s="29" t="str">
        <f>HYPERLINK("https://reestr.minsvyaz.ru/reestr/107005/?sphrase_id=225185","3390")</f>
        <v>3390</v>
      </c>
    </row>
    <row r="153" spans="1:10" ht="31.5">
      <c r="A153" s="26">
        <v>151</v>
      </c>
      <c r="B153" s="26" t="s">
        <v>96</v>
      </c>
      <c r="C153" s="26" t="s">
        <v>163</v>
      </c>
      <c r="D153" s="27" t="s">
        <v>212</v>
      </c>
      <c r="E153" s="26" t="s">
        <v>52</v>
      </c>
      <c r="F153" s="26" t="s">
        <v>201</v>
      </c>
      <c r="G153" s="28">
        <v>4640008175285</v>
      </c>
      <c r="H153" s="26">
        <v>6000</v>
      </c>
      <c r="I153" s="29" t="str">
        <f>HYPERLINK("http://examen-media.ru/products/161","Описание")</f>
        <v>Описание</v>
      </c>
      <c r="J153" s="29" t="str">
        <f>HYPERLINK("https://reestr.minsvyaz.ru/reestr/107006/?sphrase_id=225186","3391")</f>
        <v>3391</v>
      </c>
    </row>
    <row r="154" spans="1:10" ht="31.5">
      <c r="A154" s="26">
        <v>152</v>
      </c>
      <c r="B154" s="26" t="s">
        <v>96</v>
      </c>
      <c r="C154" s="26" t="s">
        <v>163</v>
      </c>
      <c r="D154" s="27" t="s">
        <v>213</v>
      </c>
      <c r="E154" s="26" t="s">
        <v>214</v>
      </c>
      <c r="F154" s="26" t="s">
        <v>204</v>
      </c>
      <c r="G154" s="28">
        <v>4640008175056</v>
      </c>
      <c r="H154" s="26">
        <v>6000</v>
      </c>
      <c r="I154" s="29" t="str">
        <f>HYPERLINK("http://examen-media.ru/products/148","Описание")</f>
        <v>Описание</v>
      </c>
      <c r="J154" s="29" t="str">
        <f>HYPERLINK("https://reestr.minsvyaz.ru/reestr/89436/?sphrase_id=225173","1832")</f>
        <v>1832</v>
      </c>
    </row>
    <row r="155" spans="1:10" ht="31.5">
      <c r="A155" s="26">
        <v>153</v>
      </c>
      <c r="B155" s="26" t="s">
        <v>96</v>
      </c>
      <c r="C155" s="26" t="s">
        <v>163</v>
      </c>
      <c r="D155" s="27" t="s">
        <v>215</v>
      </c>
      <c r="E155" s="26" t="s">
        <v>214</v>
      </c>
      <c r="F155" s="26" t="s">
        <v>216</v>
      </c>
      <c r="G155" s="28">
        <v>4640008175063</v>
      </c>
      <c r="H155" s="26">
        <v>6000</v>
      </c>
      <c r="I155" s="29" t="str">
        <f>HYPERLINK("http://examen-media.ru/products/149","Описание")</f>
        <v>Описание</v>
      </c>
      <c r="J155" s="29" t="str">
        <f>HYPERLINK("https://reestr.minsvyaz.ru/reestr/89445/?sphrase_id=225174","1841")</f>
        <v>1841</v>
      </c>
    </row>
    <row r="156" spans="1:10" ht="31.5">
      <c r="A156" s="26">
        <v>154</v>
      </c>
      <c r="B156" s="26" t="s">
        <v>96</v>
      </c>
      <c r="C156" s="26" t="s">
        <v>163</v>
      </c>
      <c r="D156" s="27" t="s">
        <v>217</v>
      </c>
      <c r="E156" s="26" t="s">
        <v>63</v>
      </c>
      <c r="F156" s="26" t="s">
        <v>116</v>
      </c>
      <c r="G156" s="28">
        <v>4640008176633</v>
      </c>
      <c r="H156" s="26">
        <v>6000</v>
      </c>
      <c r="I156" s="29" t="str">
        <f>HYPERLINK("http://examen-media.ru/products/120","Описание")</f>
        <v>Описание</v>
      </c>
      <c r="J156" s="29" t="str">
        <f>HYPERLINK("https://reestr.minsvyaz.ru/reestr/87538/?sphrase_id=225152","1459")</f>
        <v>1459</v>
      </c>
    </row>
    <row r="157" spans="1:10" ht="31.5">
      <c r="A157" s="26">
        <v>155</v>
      </c>
      <c r="B157" s="26" t="s">
        <v>96</v>
      </c>
      <c r="C157" s="26" t="s">
        <v>163</v>
      </c>
      <c r="D157" s="27" t="s">
        <v>218</v>
      </c>
      <c r="E157" s="26" t="s">
        <v>63</v>
      </c>
      <c r="F157" s="26" t="s">
        <v>118</v>
      </c>
      <c r="G157" s="28">
        <v>4640008176640</v>
      </c>
      <c r="H157" s="26">
        <v>6000</v>
      </c>
      <c r="I157" s="29" t="str">
        <f>HYPERLINK("http://examen-media.ru/products/121","Описание")</f>
        <v>Описание</v>
      </c>
      <c r="J157" s="29" t="str">
        <f>HYPERLINK("https://reestr.minsvyaz.ru/reestr/89520/?sphrase_id=225153","1915")</f>
        <v>1915</v>
      </c>
    </row>
    <row r="158" spans="1:10" ht="31.5">
      <c r="A158" s="26">
        <v>156</v>
      </c>
      <c r="B158" s="26" t="s">
        <v>96</v>
      </c>
      <c r="C158" s="26" t="s">
        <v>163</v>
      </c>
      <c r="D158" s="27" t="s">
        <v>219</v>
      </c>
      <c r="E158" s="26" t="s">
        <v>63</v>
      </c>
      <c r="F158" s="26" t="s">
        <v>105</v>
      </c>
      <c r="G158" s="28">
        <v>4640008176657</v>
      </c>
      <c r="H158" s="26">
        <v>6000</v>
      </c>
      <c r="I158" s="29" t="str">
        <f>HYPERLINK("http://examen-media.ru/products/122","Описание")</f>
        <v>Описание</v>
      </c>
      <c r="J158" s="29" t="str">
        <f>HYPERLINK("https://reestr.minsvyaz.ru/reestr/87528/?sphrase_id=225154","1449")</f>
        <v>1449</v>
      </c>
    </row>
    <row r="159" spans="1:10" ht="31.5">
      <c r="A159" s="26">
        <v>157</v>
      </c>
      <c r="B159" s="26" t="s">
        <v>96</v>
      </c>
      <c r="C159" s="26" t="s">
        <v>163</v>
      </c>
      <c r="D159" s="27" t="s">
        <v>220</v>
      </c>
      <c r="E159" s="26" t="s">
        <v>63</v>
      </c>
      <c r="F159" s="26" t="s">
        <v>121</v>
      </c>
      <c r="G159" s="28">
        <v>4640008176664</v>
      </c>
      <c r="H159" s="26">
        <v>6000</v>
      </c>
      <c r="I159" s="29" t="str">
        <f>HYPERLINK("http://examen-media.ru/products/123","Описание")</f>
        <v>Описание</v>
      </c>
      <c r="J159" s="29" t="str">
        <f>HYPERLINK("https://reestr.minsvyaz.ru/reestr/87522/?sphrase_id=225155","1443")</f>
        <v>1443</v>
      </c>
    </row>
    <row r="160" spans="1:10" ht="31.5">
      <c r="A160" s="26">
        <v>158</v>
      </c>
      <c r="B160" s="26" t="s">
        <v>96</v>
      </c>
      <c r="C160" s="26" t="s">
        <v>163</v>
      </c>
      <c r="D160" s="27" t="s">
        <v>221</v>
      </c>
      <c r="E160" s="26" t="s">
        <v>63</v>
      </c>
      <c r="F160" s="26" t="s">
        <v>123</v>
      </c>
      <c r="G160" s="28">
        <v>4640008176671</v>
      </c>
      <c r="H160" s="26">
        <v>6000</v>
      </c>
      <c r="I160" s="29" t="str">
        <f>HYPERLINK("http://examen-media.ru/products/124","Описание")</f>
        <v>Описание</v>
      </c>
      <c r="J160" s="29" t="str">
        <f>HYPERLINK("https://reestr.minsvyaz.ru/reestr/87537/?sphrase_id=225156","1458")</f>
        <v>1458</v>
      </c>
    </row>
    <row r="161" spans="1:10" ht="31.5">
      <c r="A161" s="26">
        <v>159</v>
      </c>
      <c r="B161" s="26" t="s">
        <v>96</v>
      </c>
      <c r="C161" s="26" t="s">
        <v>163</v>
      </c>
      <c r="D161" s="27" t="s">
        <v>222</v>
      </c>
      <c r="E161" s="26" t="s">
        <v>71</v>
      </c>
      <c r="F161" s="26" t="s">
        <v>184</v>
      </c>
      <c r="G161" s="28">
        <v>4640008175322</v>
      </c>
      <c r="H161" s="26">
        <v>6000</v>
      </c>
      <c r="I161" s="29" t="str">
        <f>HYPERLINK("http://examen-media.ru/products/163","Описание")</f>
        <v>Описание</v>
      </c>
      <c r="J161" s="29" t="str">
        <f>HYPERLINK("https://reestr.minsvyaz.ru/reestr/107013/?sphrase_id=225188","3398")</f>
        <v>3398</v>
      </c>
    </row>
    <row r="162" spans="1:10" ht="31.5">
      <c r="A162" s="26">
        <v>160</v>
      </c>
      <c r="B162" s="26" t="s">
        <v>96</v>
      </c>
      <c r="C162" s="26" t="s">
        <v>163</v>
      </c>
      <c r="D162" s="27" t="s">
        <v>223</v>
      </c>
      <c r="E162" s="26" t="s">
        <v>71</v>
      </c>
      <c r="F162" s="26" t="s">
        <v>184</v>
      </c>
      <c r="G162" s="28">
        <v>4640008175292</v>
      </c>
      <c r="H162" s="26">
        <v>6000</v>
      </c>
      <c r="I162" s="29" t="str">
        <f>HYPERLINK("http://examen-media.ru/products/162","Описание")</f>
        <v>Описание</v>
      </c>
      <c r="J162" s="29" t="str">
        <f>HYPERLINK("https://reestr.minsvyaz.ru/reestr/107007/?sphrase_id=225187","3392")</f>
        <v>3392</v>
      </c>
    </row>
    <row r="163" spans="1:10" ht="31.5">
      <c r="A163" s="26">
        <v>161</v>
      </c>
      <c r="B163" s="26" t="s">
        <v>96</v>
      </c>
      <c r="C163" s="26" t="s">
        <v>163</v>
      </c>
      <c r="D163" s="27" t="s">
        <v>224</v>
      </c>
      <c r="E163" s="26" t="s">
        <v>130</v>
      </c>
      <c r="F163" s="26" t="s">
        <v>105</v>
      </c>
      <c r="G163" s="28">
        <v>4640008175667</v>
      </c>
      <c r="H163" s="26">
        <v>6000</v>
      </c>
      <c r="I163" s="29" t="str">
        <f>HYPERLINK("http://examen-media.ru/products/83","Описание")</f>
        <v>Описание</v>
      </c>
      <c r="J163" s="29" t="str">
        <f>HYPERLINK("https://reestr.minsvyaz.ru/reestr/87468/?sphrase_id=225115","1396")</f>
        <v>1396</v>
      </c>
    </row>
    <row r="164" spans="1:10" ht="31.5">
      <c r="A164" s="26">
        <v>162</v>
      </c>
      <c r="B164" s="26" t="s">
        <v>96</v>
      </c>
      <c r="C164" s="26" t="s">
        <v>163</v>
      </c>
      <c r="D164" s="27" t="s">
        <v>225</v>
      </c>
      <c r="E164" s="26" t="s">
        <v>130</v>
      </c>
      <c r="F164" s="26" t="s">
        <v>121</v>
      </c>
      <c r="G164" s="28">
        <v>4640008175674</v>
      </c>
      <c r="H164" s="26">
        <v>6000</v>
      </c>
      <c r="I164" s="29" t="str">
        <f>HYPERLINK("http://examen-media.ru/products/84","Описание")</f>
        <v>Описание</v>
      </c>
      <c r="J164" s="29" t="str">
        <f>HYPERLINK("https://reestr.minsvyaz.ru/reestr/87363/?sphrase_id=225116","1291")</f>
        <v>1291</v>
      </c>
    </row>
    <row r="165" spans="1:10" ht="31.5">
      <c r="A165" s="26">
        <v>163</v>
      </c>
      <c r="B165" s="26" t="s">
        <v>96</v>
      </c>
      <c r="C165" s="26" t="s">
        <v>163</v>
      </c>
      <c r="D165" s="27" t="s">
        <v>226</v>
      </c>
      <c r="E165" s="26" t="s">
        <v>130</v>
      </c>
      <c r="F165" s="26" t="s">
        <v>123</v>
      </c>
      <c r="G165" s="28">
        <v>4640008175681</v>
      </c>
      <c r="H165" s="26">
        <v>6000</v>
      </c>
      <c r="I165" s="29" t="str">
        <f>HYPERLINK("http://examen-media.ru/products/85","Описание")</f>
        <v>Описание</v>
      </c>
      <c r="J165" s="29" t="str">
        <f>HYPERLINK("https://reestr.minsvyaz.ru/reestr/87467/?sphrase_id=225117","1395")</f>
        <v>1395</v>
      </c>
    </row>
    <row r="166" spans="1:10" ht="31.5">
      <c r="A166" s="26">
        <v>164</v>
      </c>
      <c r="B166" s="26" t="s">
        <v>96</v>
      </c>
      <c r="C166" s="26" t="s">
        <v>163</v>
      </c>
      <c r="D166" s="27" t="s">
        <v>227</v>
      </c>
      <c r="E166" s="26" t="s">
        <v>130</v>
      </c>
      <c r="F166" s="26" t="s">
        <v>228</v>
      </c>
      <c r="G166" s="28">
        <v>4640008176374</v>
      </c>
      <c r="H166" s="26">
        <v>6000</v>
      </c>
      <c r="I166" s="29" t="str">
        <f>HYPERLINK("http://examen-media.ru/products/86","Описание")</f>
        <v>Описание</v>
      </c>
      <c r="J166" s="29" t="str">
        <f>HYPERLINK("https://reestr.minsvyaz.ru/reestr/87459/?sphrase_id=225118","1387")</f>
        <v>1387</v>
      </c>
    </row>
    <row r="167" spans="1:10" ht="31.5">
      <c r="A167" s="26">
        <v>165</v>
      </c>
      <c r="B167" s="26" t="s">
        <v>96</v>
      </c>
      <c r="C167" s="26" t="s">
        <v>163</v>
      </c>
      <c r="D167" s="27" t="s">
        <v>229</v>
      </c>
      <c r="E167" s="26" t="s">
        <v>130</v>
      </c>
      <c r="F167" s="26" t="s">
        <v>216</v>
      </c>
      <c r="G167" s="28">
        <v>4640008176381</v>
      </c>
      <c r="H167" s="26">
        <v>6000</v>
      </c>
      <c r="I167" s="29" t="str">
        <f>HYPERLINK("http://examen-media.ru/products/87","Описание")</f>
        <v>Описание</v>
      </c>
      <c r="J167" s="29" t="str">
        <f>HYPERLINK("https://reestr.minsvyaz.ru/reestr/87427/?sphrase_id=225119","1355")</f>
        <v>1355</v>
      </c>
    </row>
    <row r="168" spans="1:10" ht="31.5">
      <c r="A168" s="26">
        <v>166</v>
      </c>
      <c r="B168" s="26" t="s">
        <v>96</v>
      </c>
      <c r="C168" s="26" t="s">
        <v>163</v>
      </c>
      <c r="D168" s="27" t="s">
        <v>230</v>
      </c>
      <c r="E168" s="26" t="s">
        <v>130</v>
      </c>
      <c r="F168" s="26" t="s">
        <v>231</v>
      </c>
      <c r="G168" s="28">
        <v>4640008176589</v>
      </c>
      <c r="H168" s="26">
        <v>6000</v>
      </c>
      <c r="I168" s="29" t="str">
        <f>HYPERLINK("http://examen-media.ru/products/88","Описание")</f>
        <v>Описание</v>
      </c>
      <c r="J168" s="29" t="str">
        <f>HYPERLINK("https://reestr.minsvyaz.ru/reestr/87425/?sphrase_id=225120","1353")</f>
        <v>1353</v>
      </c>
    </row>
    <row r="169" spans="1:10" ht="31.5">
      <c r="A169" s="26">
        <v>167</v>
      </c>
      <c r="B169" s="26" t="s">
        <v>96</v>
      </c>
      <c r="C169" s="26" t="s">
        <v>163</v>
      </c>
      <c r="D169" s="27" t="s">
        <v>232</v>
      </c>
      <c r="E169" s="26" t="s">
        <v>130</v>
      </c>
      <c r="F169" s="26" t="s">
        <v>233</v>
      </c>
      <c r="G169" s="28">
        <v>4640008176367</v>
      </c>
      <c r="H169" s="26">
        <v>6000</v>
      </c>
      <c r="I169" s="29" t="str">
        <f>HYPERLINK("http://examen-media.ru/products/91","Описание")</f>
        <v>Описание</v>
      </c>
      <c r="J169" s="29" t="str">
        <f>HYPERLINK("https://reestr.minsvyaz.ru/reestr/87423/?sphrase_id=225123","1351")</f>
        <v>1351</v>
      </c>
    </row>
    <row r="170" spans="1:10" ht="31.5">
      <c r="A170" s="26">
        <v>168</v>
      </c>
      <c r="B170" s="26" t="s">
        <v>96</v>
      </c>
      <c r="C170" s="26" t="s">
        <v>163</v>
      </c>
      <c r="D170" s="27" t="s">
        <v>234</v>
      </c>
      <c r="E170" s="26" t="s">
        <v>130</v>
      </c>
      <c r="F170" s="26" t="s">
        <v>228</v>
      </c>
      <c r="G170" s="28">
        <v>4640008176596</v>
      </c>
      <c r="H170" s="26">
        <v>6000</v>
      </c>
      <c r="I170" s="29" t="str">
        <f>HYPERLINK("http://examen-media.ru/products/89","Описание")</f>
        <v>Описание</v>
      </c>
      <c r="J170" s="29" t="str">
        <f>HYPERLINK("https://reestr.minsvyaz.ru/reestr/87419/?sphrase_id=225121","1347")</f>
        <v>1347</v>
      </c>
    </row>
    <row r="171" spans="1:10" ht="31.5">
      <c r="A171" s="26">
        <v>169</v>
      </c>
      <c r="B171" s="26" t="s">
        <v>96</v>
      </c>
      <c r="C171" s="26" t="s">
        <v>163</v>
      </c>
      <c r="D171" s="27" t="s">
        <v>235</v>
      </c>
      <c r="E171" s="26" t="s">
        <v>130</v>
      </c>
      <c r="F171" s="26" t="s">
        <v>145</v>
      </c>
      <c r="G171" s="28">
        <v>4640008173809</v>
      </c>
      <c r="H171" s="26">
        <v>6000</v>
      </c>
      <c r="I171" s="29" t="str">
        <f>HYPERLINK("http://examen-media.ru/products/90","Описание")</f>
        <v>Описание</v>
      </c>
      <c r="J171" s="29" t="str">
        <f>HYPERLINK("https://reestr.minsvyaz.ru/reestr/87424/?sphrase_id=225122","1352")</f>
        <v>1352</v>
      </c>
    </row>
    <row r="172" spans="1:10" ht="31.5">
      <c r="A172" s="26">
        <v>170</v>
      </c>
      <c r="B172" s="26" t="s">
        <v>96</v>
      </c>
      <c r="C172" s="26" t="s">
        <v>163</v>
      </c>
      <c r="D172" s="27" t="s">
        <v>236</v>
      </c>
      <c r="E172" s="26" t="s">
        <v>130</v>
      </c>
      <c r="F172" s="26" t="s">
        <v>233</v>
      </c>
      <c r="G172" s="28">
        <v>4640008177241</v>
      </c>
      <c r="H172" s="26">
        <v>6000</v>
      </c>
      <c r="I172" s="29" t="str">
        <f>HYPERLINK("http://examen-media.ru/products/92","Описание")</f>
        <v>Описание</v>
      </c>
      <c r="J172" s="29" t="str">
        <f>HYPERLINK("https://reestr.minsvyaz.ru/reestr/87420/?sphrase_id=225124","1348")</f>
        <v>1348</v>
      </c>
    </row>
    <row r="173" spans="1:10" ht="31.5">
      <c r="A173" s="26">
        <v>171</v>
      </c>
      <c r="B173" s="26" t="s">
        <v>96</v>
      </c>
      <c r="C173" s="26" t="s">
        <v>163</v>
      </c>
      <c r="D173" s="27" t="s">
        <v>237</v>
      </c>
      <c r="E173" s="26" t="s">
        <v>130</v>
      </c>
      <c r="F173" s="26" t="s">
        <v>176</v>
      </c>
      <c r="G173" s="28">
        <v>4640008173793</v>
      </c>
      <c r="H173" s="26">
        <v>6000</v>
      </c>
      <c r="I173" s="29" t="str">
        <f>HYPERLINK("http://examen-media.ru/products/93","Описание")</f>
        <v>Описание</v>
      </c>
      <c r="J173" s="29" t="str">
        <f>HYPERLINK("https://reestr.minsvyaz.ru/reestr/87418/?sphrase_id=225125","1346")</f>
        <v>1346</v>
      </c>
    </row>
    <row r="174" spans="1:10" ht="31.5">
      <c r="A174" s="26">
        <v>172</v>
      </c>
      <c r="B174" s="26" t="s">
        <v>96</v>
      </c>
      <c r="C174" s="26" t="s">
        <v>163</v>
      </c>
      <c r="D174" s="27" t="s">
        <v>238</v>
      </c>
      <c r="E174" s="26" t="s">
        <v>130</v>
      </c>
      <c r="F174" s="26" t="s">
        <v>216</v>
      </c>
      <c r="G174" s="28">
        <v>4640008173731</v>
      </c>
      <c r="H174" s="26">
        <v>6000</v>
      </c>
      <c r="I174" s="29" t="str">
        <f>HYPERLINK("http://examen-media.ru/products/94","Описание")</f>
        <v>Описание</v>
      </c>
      <c r="J174" s="29" t="str">
        <f>HYPERLINK("https://reestr.minsvyaz.ru/reestr/87428/?sphrase_id=225126","1356")</f>
        <v>1356</v>
      </c>
    </row>
    <row r="175" spans="1:10" ht="31.5">
      <c r="A175" s="26">
        <v>173</v>
      </c>
      <c r="B175" s="26" t="s">
        <v>96</v>
      </c>
      <c r="C175" s="26" t="s">
        <v>163</v>
      </c>
      <c r="D175" s="27" t="s">
        <v>239</v>
      </c>
      <c r="E175" s="26" t="s">
        <v>130</v>
      </c>
      <c r="F175" s="26" t="s">
        <v>208</v>
      </c>
      <c r="G175" s="28">
        <v>4640008176619</v>
      </c>
      <c r="H175" s="26">
        <v>6000</v>
      </c>
      <c r="I175" s="29" t="str">
        <f>HYPERLINK("http://examen-media.ru/products/95","Описание")</f>
        <v>Описание</v>
      </c>
      <c r="J175" s="29" t="str">
        <f>HYPERLINK("https://reestr.minsvyaz.ru/reestr/87421/?sphrase_id=225127","1349")</f>
        <v>1349</v>
      </c>
    </row>
    <row r="176" spans="1:10" ht="31.5">
      <c r="A176" s="26">
        <v>174</v>
      </c>
      <c r="B176" s="26" t="s">
        <v>96</v>
      </c>
      <c r="C176" s="26" t="s">
        <v>163</v>
      </c>
      <c r="D176" s="27" t="s">
        <v>240</v>
      </c>
      <c r="E176" s="26" t="s">
        <v>130</v>
      </c>
      <c r="F176" s="26" t="s">
        <v>172</v>
      </c>
      <c r="G176" s="28">
        <v>4640008176398</v>
      </c>
      <c r="H176" s="26">
        <v>6000</v>
      </c>
      <c r="I176" s="29" t="str">
        <f>HYPERLINK("http://examen-media.ru/products/96","Описание")</f>
        <v>Описание</v>
      </c>
      <c r="J176" s="29" t="str">
        <f>HYPERLINK("https://reestr.minsvyaz.ru/reestr/87426/?sphrase_id=225128","1354")</f>
        <v>1354</v>
      </c>
    </row>
    <row r="177" spans="1:10" ht="31.5">
      <c r="A177" s="26">
        <v>175</v>
      </c>
      <c r="B177" s="26" t="s">
        <v>96</v>
      </c>
      <c r="C177" s="26" t="s">
        <v>163</v>
      </c>
      <c r="D177" s="27" t="s">
        <v>241</v>
      </c>
      <c r="E177" s="26" t="s">
        <v>242</v>
      </c>
      <c r="F177" s="26" t="s">
        <v>112</v>
      </c>
      <c r="G177" s="28">
        <v>4640008175575</v>
      </c>
      <c r="H177" s="26">
        <v>6000</v>
      </c>
      <c r="I177" s="29" t="str">
        <f>HYPERLINK("http://examen-media.ru/products/74","Описание")</f>
        <v>Описание</v>
      </c>
      <c r="J177" s="29" t="str">
        <f>HYPERLINK("https://reestr.minsvyaz.ru/reestr/87429/?sphrase_id=225106","1357")</f>
        <v>1357</v>
      </c>
    </row>
    <row r="178" spans="1:10" ht="31.5">
      <c r="A178" s="26">
        <v>176</v>
      </c>
      <c r="B178" s="26" t="s">
        <v>96</v>
      </c>
      <c r="C178" s="26" t="s">
        <v>163</v>
      </c>
      <c r="D178" s="27" t="s">
        <v>243</v>
      </c>
      <c r="E178" s="26" t="s">
        <v>242</v>
      </c>
      <c r="F178" s="26" t="s">
        <v>100</v>
      </c>
      <c r="G178" s="28">
        <v>4640008173960</v>
      </c>
      <c r="H178" s="26">
        <v>6000</v>
      </c>
      <c r="I178" s="29" t="str">
        <f>HYPERLINK("http://examen-media.ru/products/73","Описание")</f>
        <v>Описание</v>
      </c>
      <c r="J178" s="29" t="str">
        <f>HYPERLINK("https://reestr.minsvyaz.ru/reestr/87417/?sphrase_id=225105","1345")</f>
        <v>1345</v>
      </c>
    </row>
    <row r="179" spans="1:10" ht="31.5">
      <c r="A179" s="26">
        <v>177</v>
      </c>
      <c r="B179" s="26" t="s">
        <v>96</v>
      </c>
      <c r="C179" s="26" t="s">
        <v>163</v>
      </c>
      <c r="D179" s="27" t="s">
        <v>244</v>
      </c>
      <c r="E179" s="26" t="s">
        <v>242</v>
      </c>
      <c r="F179" s="26" t="s">
        <v>208</v>
      </c>
      <c r="G179" s="28">
        <v>4640008175650</v>
      </c>
      <c r="H179" s="26">
        <v>6000</v>
      </c>
      <c r="I179" s="29" t="str">
        <f>HYPERLINK("http://examen-media.ru/products/82","Описание")</f>
        <v>Описание</v>
      </c>
      <c r="J179" s="29" t="str">
        <f>HYPERLINK("https://reestr.minsvyaz.ru/reestr/87434/?sphrase_id=225114","1362")</f>
        <v>1362</v>
      </c>
    </row>
    <row r="180" spans="1:10" ht="31.5">
      <c r="A180" s="26">
        <v>178</v>
      </c>
      <c r="B180" s="26" t="s">
        <v>96</v>
      </c>
      <c r="C180" s="26" t="s">
        <v>163</v>
      </c>
      <c r="D180" s="27" t="s">
        <v>245</v>
      </c>
      <c r="E180" s="26" t="s">
        <v>242</v>
      </c>
      <c r="F180" s="26" t="s">
        <v>228</v>
      </c>
      <c r="G180" s="28">
        <v>4640008175599</v>
      </c>
      <c r="H180" s="26">
        <v>6000</v>
      </c>
      <c r="I180" s="29" t="str">
        <f>HYPERLINK("http://examen-media.ru/products/76","Описание")</f>
        <v>Описание</v>
      </c>
      <c r="J180" s="29" t="str">
        <f>HYPERLINK("https://reestr.minsvyaz.ru/reestr/87438/?sphrase_id=225108","1366")</f>
        <v>1366</v>
      </c>
    </row>
    <row r="181" spans="1:10" ht="31.5">
      <c r="A181" s="26">
        <v>179</v>
      </c>
      <c r="B181" s="26" t="s">
        <v>96</v>
      </c>
      <c r="C181" s="26" t="s">
        <v>163</v>
      </c>
      <c r="D181" s="27" t="s">
        <v>246</v>
      </c>
      <c r="E181" s="26" t="s">
        <v>242</v>
      </c>
      <c r="F181" s="26" t="s">
        <v>100</v>
      </c>
      <c r="G181" s="28">
        <v>4640008175605</v>
      </c>
      <c r="H181" s="26">
        <v>6000</v>
      </c>
      <c r="I181" s="29" t="str">
        <f>HYPERLINK("http://examen-media.ru/products/75","Описание")</f>
        <v>Описание</v>
      </c>
      <c r="J181" s="29" t="str">
        <f>HYPERLINK("https://reestr.minsvyaz.ru/reestr/87433/?sphrase_id=225107","1361")</f>
        <v>1361</v>
      </c>
    </row>
    <row r="182" spans="1:10" ht="31.5">
      <c r="A182" s="26">
        <v>180</v>
      </c>
      <c r="B182" s="26" t="s">
        <v>96</v>
      </c>
      <c r="C182" s="26" t="s">
        <v>163</v>
      </c>
      <c r="D182" s="27" t="s">
        <v>247</v>
      </c>
      <c r="E182" s="26" t="s">
        <v>242</v>
      </c>
      <c r="F182" s="26" t="s">
        <v>228</v>
      </c>
      <c r="G182" s="28">
        <v>4640008175612</v>
      </c>
      <c r="H182" s="26">
        <v>6000</v>
      </c>
      <c r="I182" s="29" t="str">
        <f>HYPERLINK("http://examen-media.ru/products/77","Описание")</f>
        <v>Описание</v>
      </c>
      <c r="J182" s="29" t="str">
        <f>HYPERLINK("https://reestr.minsvyaz.ru/reestr/87431/?sphrase_id=225109","1359")</f>
        <v>1359</v>
      </c>
    </row>
    <row r="183" spans="1:10" ht="31.5">
      <c r="A183" s="26">
        <v>181</v>
      </c>
      <c r="B183" s="26" t="s">
        <v>96</v>
      </c>
      <c r="C183" s="26" t="s">
        <v>163</v>
      </c>
      <c r="D183" s="27" t="s">
        <v>248</v>
      </c>
      <c r="E183" s="26" t="s">
        <v>242</v>
      </c>
      <c r="F183" s="26" t="s">
        <v>145</v>
      </c>
      <c r="G183" s="28">
        <v>4640008175629</v>
      </c>
      <c r="H183" s="26">
        <v>6000</v>
      </c>
      <c r="I183" s="29" t="str">
        <f>HYPERLINK("http://examen-media.ru/products/78","Описание")</f>
        <v>Описание</v>
      </c>
      <c r="J183" s="29" t="str">
        <f>HYPERLINK("https://reestr.minsvyaz.ru/reestr/87439/?sphrase_id=225110","1367")</f>
        <v>1367</v>
      </c>
    </row>
    <row r="184" spans="1:10" ht="31.5">
      <c r="A184" s="26">
        <v>182</v>
      </c>
      <c r="B184" s="26" t="s">
        <v>96</v>
      </c>
      <c r="C184" s="26" t="s">
        <v>163</v>
      </c>
      <c r="D184" s="27" t="s">
        <v>249</v>
      </c>
      <c r="E184" s="26" t="s">
        <v>242</v>
      </c>
      <c r="F184" s="26" t="s">
        <v>228</v>
      </c>
      <c r="G184" s="28">
        <v>4640008175636</v>
      </c>
      <c r="H184" s="26">
        <v>6000</v>
      </c>
      <c r="I184" s="29" t="str">
        <f>HYPERLINK("http://examen-media.ru/products/79","Описание")</f>
        <v>Описание</v>
      </c>
      <c r="J184" s="29" t="str">
        <f>HYPERLINK("https://reestr.minsvyaz.ru/reestr/87437/?sphrase_id=225111","1365")</f>
        <v>1365</v>
      </c>
    </row>
    <row r="185" spans="1:10" ht="31.5">
      <c r="A185" s="26">
        <v>183</v>
      </c>
      <c r="B185" s="26" t="s">
        <v>96</v>
      </c>
      <c r="C185" s="26" t="s">
        <v>163</v>
      </c>
      <c r="D185" s="27" t="s">
        <v>250</v>
      </c>
      <c r="E185" s="26" t="s">
        <v>242</v>
      </c>
      <c r="F185" s="26" t="s">
        <v>208</v>
      </c>
      <c r="G185" s="28">
        <v>4640008175643</v>
      </c>
      <c r="H185" s="26">
        <v>6000</v>
      </c>
      <c r="I185" s="29" t="str">
        <f>HYPERLINK("http://examen-media.ru/products/80","Описание")</f>
        <v>Описание</v>
      </c>
      <c r="J185" s="29" t="str">
        <f>HYPERLINK("https://reestr.minsvyaz.ru/reestr/87435/?sphrase_id=225112","1363")</f>
        <v>1363</v>
      </c>
    </row>
    <row r="186" spans="1:10" ht="31.5">
      <c r="A186" s="26">
        <v>184</v>
      </c>
      <c r="B186" s="26" t="s">
        <v>96</v>
      </c>
      <c r="C186" s="26" t="s">
        <v>163</v>
      </c>
      <c r="D186" s="27" t="s">
        <v>251</v>
      </c>
      <c r="E186" s="26" t="s">
        <v>242</v>
      </c>
      <c r="F186" s="26" t="s">
        <v>216</v>
      </c>
      <c r="G186" s="28">
        <v>4640008176411</v>
      </c>
      <c r="H186" s="26">
        <v>6000</v>
      </c>
      <c r="I186" s="29" t="str">
        <f>HYPERLINK("http://examen-media.ru/products/81","Описание")</f>
        <v>Описание</v>
      </c>
      <c r="J186" s="29" t="str">
        <f>HYPERLINK("https://reestr.minsvyaz.ru/reestr/87436/?sphrase_id=225113","1364")</f>
        <v>1364</v>
      </c>
    </row>
  </sheetData>
  <sheetProtection/>
  <autoFilter ref="B2:J187"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Пользователь Windows</cp:lastModifiedBy>
  <dcterms:created xsi:type="dcterms:W3CDTF">2019-12-18T14:50:12Z</dcterms:created>
  <dcterms:modified xsi:type="dcterms:W3CDTF">2020-02-13T09:58:52Z</dcterms:modified>
  <cp:category/>
  <cp:version/>
  <cp:contentType/>
  <cp:contentStatus/>
</cp:coreProperties>
</file>